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7800"/>
  </bookViews>
  <sheets>
    <sheet name="นักเรียนทุน-รายเก่า" sheetId="12" r:id="rId1"/>
    <sheet name="โควต้า-สายงานอื่น" sheetId="14" r:id="rId2"/>
    <sheet name="โควต้าพยาบาล-ปรับปรุง (1)" sheetId="17" r:id="rId3"/>
  </sheets>
  <externalReferences>
    <externalReference r:id="rId4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7" l="1"/>
  <c r="I23" i="17"/>
  <c r="F27" i="17" l="1"/>
  <c r="I26" i="17"/>
  <c r="H26" i="17"/>
  <c r="G26" i="17"/>
  <c r="E26" i="17"/>
  <c r="J26" i="17" s="1"/>
  <c r="D26" i="17"/>
  <c r="I25" i="17"/>
  <c r="J25" i="17" s="1"/>
  <c r="H25" i="17"/>
  <c r="G25" i="17"/>
  <c r="J24" i="17"/>
  <c r="G24" i="17"/>
  <c r="E23" i="17"/>
  <c r="J23" i="17" s="1"/>
  <c r="D23" i="17"/>
  <c r="D27" i="17" s="1"/>
  <c r="I22" i="17"/>
  <c r="H22" i="17"/>
  <c r="G22" i="17"/>
  <c r="E22" i="17"/>
  <c r="J22" i="17" s="1"/>
  <c r="D22" i="17"/>
  <c r="I21" i="17"/>
  <c r="H21" i="17"/>
  <c r="E21" i="17"/>
  <c r="J21" i="17" s="1"/>
  <c r="D21" i="17"/>
  <c r="I20" i="17"/>
  <c r="H20" i="17"/>
  <c r="G20" i="17" s="1"/>
  <c r="E20" i="17"/>
  <c r="J20" i="17" s="1"/>
  <c r="D20" i="17"/>
  <c r="I19" i="17"/>
  <c r="H19" i="17"/>
  <c r="G19" i="17" s="1"/>
  <c r="E19" i="17"/>
  <c r="J19" i="17" s="1"/>
  <c r="D19" i="17"/>
  <c r="J18" i="17"/>
  <c r="I18" i="17"/>
  <c r="H18" i="17"/>
  <c r="G18" i="17" s="1"/>
  <c r="I17" i="17"/>
  <c r="H17" i="17"/>
  <c r="G17" i="17" s="1"/>
  <c r="E17" i="17"/>
  <c r="J17" i="17" s="1"/>
  <c r="D17" i="17"/>
  <c r="I16" i="17"/>
  <c r="H16" i="17"/>
  <c r="G16" i="17" s="1"/>
  <c r="E16" i="17"/>
  <c r="J16" i="17" s="1"/>
  <c r="D16" i="17"/>
  <c r="I15" i="17"/>
  <c r="H15" i="17"/>
  <c r="G15" i="17" s="1"/>
  <c r="E15" i="17"/>
  <c r="J15" i="17" s="1"/>
  <c r="D15" i="17"/>
  <c r="I14" i="17"/>
  <c r="H14" i="17"/>
  <c r="G14" i="17" s="1"/>
  <c r="E14" i="17"/>
  <c r="J14" i="17" s="1"/>
  <c r="D14" i="17"/>
  <c r="I13" i="17"/>
  <c r="H13" i="17"/>
  <c r="G13" i="17" s="1"/>
  <c r="E13" i="17"/>
  <c r="J13" i="17" s="1"/>
  <c r="D13" i="17"/>
  <c r="I12" i="17"/>
  <c r="H12" i="17"/>
  <c r="G12" i="17" s="1"/>
  <c r="E12" i="17"/>
  <c r="J12" i="17" s="1"/>
  <c r="D12" i="17"/>
  <c r="J11" i="17"/>
  <c r="E11" i="17"/>
  <c r="D11" i="17"/>
  <c r="I10" i="17"/>
  <c r="H10" i="17"/>
  <c r="G10" i="17" s="1"/>
  <c r="E10" i="17"/>
  <c r="J10" i="17" s="1"/>
  <c r="D10" i="17"/>
  <c r="I9" i="17"/>
  <c r="H9" i="17"/>
  <c r="G9" i="17" s="1"/>
  <c r="E9" i="17"/>
  <c r="J9" i="17" s="1"/>
  <c r="D9" i="17"/>
  <c r="I8" i="17"/>
  <c r="H8" i="17"/>
  <c r="G8" i="17" s="1"/>
  <c r="E8" i="17"/>
  <c r="J8" i="17" s="1"/>
  <c r="D8" i="17"/>
  <c r="I7" i="17"/>
  <c r="H7" i="17"/>
  <c r="G7" i="17" s="1"/>
  <c r="E7" i="17"/>
  <c r="J7" i="17" s="1"/>
  <c r="D7" i="17"/>
  <c r="J6" i="17"/>
  <c r="I6" i="17"/>
  <c r="H6" i="17"/>
  <c r="G6" i="17" s="1"/>
  <c r="I5" i="17"/>
  <c r="I27" i="17" s="1"/>
  <c r="H5" i="17"/>
  <c r="G5" i="17" s="1"/>
  <c r="E5" i="17"/>
  <c r="J5" i="17" s="1"/>
  <c r="D5" i="17"/>
  <c r="G27" i="17" l="1"/>
  <c r="H27" i="17"/>
  <c r="E27" i="17"/>
  <c r="I28" i="17" l="1"/>
  <c r="J27" i="17"/>
  <c r="G27" i="14" l="1"/>
  <c r="J26" i="14"/>
  <c r="F26" i="14"/>
  <c r="I26" i="14" s="1"/>
  <c r="J25" i="14"/>
  <c r="H25" i="14"/>
  <c r="F25" i="14"/>
  <c r="I25" i="14" s="1"/>
  <c r="J24" i="14"/>
  <c r="H24" i="14"/>
  <c r="F24" i="14"/>
  <c r="J23" i="14"/>
  <c r="F23" i="14"/>
  <c r="I23" i="14" s="1"/>
  <c r="J22" i="14"/>
  <c r="F22" i="14"/>
  <c r="I22" i="14" s="1"/>
  <c r="J21" i="14"/>
  <c r="I21" i="14"/>
  <c r="H21" i="14"/>
  <c r="J20" i="14"/>
  <c r="F20" i="14"/>
  <c r="I20" i="14" s="1"/>
  <c r="I19" i="14"/>
  <c r="J18" i="14"/>
  <c r="F18" i="14"/>
  <c r="I18" i="14" s="1"/>
  <c r="J17" i="14"/>
  <c r="I17" i="14"/>
  <c r="H17" i="14"/>
  <c r="J16" i="14"/>
  <c r="H16" i="14"/>
  <c r="I16" i="14" s="1"/>
  <c r="J15" i="14"/>
  <c r="F15" i="14"/>
  <c r="I15" i="14" s="1"/>
  <c r="J14" i="14"/>
  <c r="H14" i="14"/>
  <c r="F14" i="14"/>
  <c r="J13" i="14"/>
  <c r="F13" i="14"/>
  <c r="I13" i="14" s="1"/>
  <c r="J12" i="14"/>
  <c r="F12" i="14"/>
  <c r="I12" i="14" s="1"/>
  <c r="J11" i="14"/>
  <c r="I11" i="14"/>
  <c r="J10" i="14"/>
  <c r="H10" i="14"/>
  <c r="I10" i="14" s="1"/>
  <c r="J9" i="14"/>
  <c r="I9" i="14"/>
  <c r="H9" i="14"/>
  <c r="I8" i="14"/>
  <c r="J7" i="14"/>
  <c r="I7" i="14"/>
  <c r="J6" i="14"/>
  <c r="I6" i="14"/>
  <c r="H6" i="14"/>
  <c r="J5" i="14"/>
  <c r="H5" i="14"/>
  <c r="F5" i="14"/>
  <c r="I5" i="14" s="1"/>
  <c r="J4" i="14"/>
  <c r="F4" i="14"/>
  <c r="F27" i="14" s="1"/>
  <c r="I27" i="12"/>
  <c r="H27" i="12"/>
  <c r="G27" i="12"/>
  <c r="F26" i="12"/>
  <c r="J26" i="12" s="1"/>
  <c r="D26" i="12"/>
  <c r="F25" i="12"/>
  <c r="J25" i="12" s="1"/>
  <c r="D25" i="12"/>
  <c r="F24" i="12"/>
  <c r="J24" i="12" s="1"/>
  <c r="D24" i="12"/>
  <c r="F23" i="12"/>
  <c r="J23" i="12" s="1"/>
  <c r="D23" i="12"/>
  <c r="F22" i="12"/>
  <c r="J22" i="12" s="1"/>
  <c r="D22" i="12"/>
  <c r="F21" i="12"/>
  <c r="J21" i="12" s="1"/>
  <c r="D21" i="12"/>
  <c r="J20" i="12"/>
  <c r="F20" i="12"/>
  <c r="D20" i="12"/>
  <c r="E20" i="12" s="1"/>
  <c r="F19" i="12"/>
  <c r="J19" i="12" s="1"/>
  <c r="D19" i="12"/>
  <c r="F18" i="12"/>
  <c r="J18" i="12" s="1"/>
  <c r="D18" i="12"/>
  <c r="F17" i="12"/>
  <c r="J17" i="12" s="1"/>
  <c r="D17" i="12"/>
  <c r="F16" i="12"/>
  <c r="J16" i="12" s="1"/>
  <c r="D16" i="12"/>
  <c r="F15" i="12"/>
  <c r="J15" i="12" s="1"/>
  <c r="D15" i="12"/>
  <c r="F14" i="12"/>
  <c r="J14" i="12" s="1"/>
  <c r="D14" i="12"/>
  <c r="F13" i="12"/>
  <c r="J13" i="12" s="1"/>
  <c r="D13" i="12"/>
  <c r="J12" i="12"/>
  <c r="F12" i="12"/>
  <c r="D12" i="12"/>
  <c r="E12" i="12" s="1"/>
  <c r="F11" i="12"/>
  <c r="J11" i="12" s="1"/>
  <c r="D11" i="12"/>
  <c r="F10" i="12"/>
  <c r="J10" i="12" s="1"/>
  <c r="D10" i="12"/>
  <c r="F9" i="12"/>
  <c r="J9" i="12" s="1"/>
  <c r="D9" i="12"/>
  <c r="F8" i="12"/>
  <c r="J8" i="12" s="1"/>
  <c r="D8" i="12"/>
  <c r="J7" i="12"/>
  <c r="E7" i="12"/>
  <c r="F6" i="12"/>
  <c r="J6" i="12" s="1"/>
  <c r="D6" i="12"/>
  <c r="F5" i="12"/>
  <c r="J5" i="12" s="1"/>
  <c r="D5" i="12"/>
  <c r="F4" i="12"/>
  <c r="D4" i="12"/>
  <c r="E16" i="12" l="1"/>
  <c r="J27" i="14"/>
  <c r="E6" i="12"/>
  <c r="E8" i="12"/>
  <c r="E24" i="12"/>
  <c r="H27" i="14"/>
  <c r="I14" i="14"/>
  <c r="I24" i="14"/>
  <c r="E9" i="12"/>
  <c r="E17" i="12"/>
  <c r="E25" i="12"/>
  <c r="F27" i="12"/>
  <c r="E13" i="12"/>
  <c r="E21" i="12"/>
  <c r="D27" i="12"/>
  <c r="E5" i="12"/>
  <c r="E11" i="12"/>
  <c r="E15" i="12"/>
  <c r="E19" i="12"/>
  <c r="E23" i="12"/>
  <c r="E4" i="12"/>
  <c r="E10" i="12"/>
  <c r="E14" i="12"/>
  <c r="E18" i="12"/>
  <c r="E22" i="12"/>
  <c r="E26" i="12"/>
  <c r="I4" i="14"/>
  <c r="I27" i="14" s="1"/>
  <c r="J4" i="12"/>
  <c r="J27" i="12" s="1"/>
  <c r="E27" i="12" l="1"/>
</calcChain>
</file>

<file path=xl/sharedStrings.xml><?xml version="1.0" encoding="utf-8"?>
<sst xmlns="http://schemas.openxmlformats.org/spreadsheetml/2006/main" count="192" uniqueCount="77">
  <si>
    <t>ศรีสะเกษ</t>
  </si>
  <si>
    <t>10700</t>
  </si>
  <si>
    <t>10927</t>
  </si>
  <si>
    <t>10929</t>
  </si>
  <si>
    <t>10931</t>
  </si>
  <si>
    <t>10942</t>
  </si>
  <si>
    <t>10943</t>
  </si>
  <si>
    <t>28015</t>
  </si>
  <si>
    <t>10928</t>
  </si>
  <si>
    <t>10930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</si>
  <si>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</si>
  <si>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</si>
  <si>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</si>
  <si>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</si>
  <si>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</si>
  <si>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</si>
  <si>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</si>
  <si>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</si>
  <si>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</si>
  <si>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</si>
  <si>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23125</t>
  </si>
  <si>
    <t>28014</t>
  </si>
  <si>
    <t>28016</t>
  </si>
  <si>
    <t>รวม</t>
  </si>
  <si>
    <t>รพ.</t>
  </si>
  <si>
    <t>การจ้างลูกจ้างชั่วคราว (นักเรียนทุน) ปี 53-62 ทุกสายงาน ประกอบการกันเงินปีงบประมาณ 2563 จังหวัดศรีสะเกษ (พตส./บล.เหมาจ่าย ฉ.11)</t>
  </si>
  <si>
    <t>ลำดับ</t>
  </si>
  <si>
    <t>หน่วยงาน</t>
  </si>
  <si>
    <t>สสอ.</t>
  </si>
  <si>
    <t>รวมทั้ง CUP</t>
  </si>
  <si>
    <t>หมายเหตุ</t>
  </si>
  <si>
    <t>รหัสหน่วยงาน</t>
  </si>
  <si>
    <t>เงินกันค่าจ้างปี 2563 (12 เดือน)</t>
  </si>
  <si>
    <t>ค่าจ้างใช้ไป</t>
  </si>
  <si>
    <t>ค่าจ้างคงเหลือ</t>
  </si>
  <si>
    <t>00021</t>
  </si>
  <si>
    <t>สสจ.ศรีสะเกษ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</si>
  <si>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</si>
  <si>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</si>
  <si>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</si>
  <si>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</si>
  <si>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</si>
  <si>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</si>
  <si>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</si>
  <si>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</si>
  <si>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</si>
  <si>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</si>
  <si>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</si>
  <si>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</si>
  <si>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</si>
  <si>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วังหิน</t>
  </si>
  <si>
    <t>น้ำเกลี้ยง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</si>
  <si>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</si>
  <si>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</si>
  <si>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</si>
  <si>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</si>
  <si>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</si>
  <si>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</si>
  <si>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การกันเงินค่าจ้างนักเรียนทุนสายงานพยาบาล โควตา 63</t>
  </si>
  <si>
    <t>จำนวนนักเรียนทุนที่กันค่าจ้าง (คน)</t>
  </si>
  <si>
    <t>จำนวนเงินที่กันค่าจ้าง  (4 เดือน)</t>
  </si>
  <si>
    <t>จำนวนที่ปฏิบัติจริง(คน)</t>
  </si>
  <si>
    <t>จำนวนเงินค่าจ้างที่ต้องใช้จริง</t>
  </si>
  <si>
    <t>ส่วนต่าง</t>
  </si>
  <si>
    <t>รพ.สต.</t>
  </si>
  <si>
    <t>รวม (คน)</t>
  </si>
  <si>
    <t>การกันเงินค่าจ้างนักเรียนทุนสายงานอื่น โควตา ปี 63</t>
  </si>
  <si>
    <t>ผักขะ/ยางชุมใหญ่</t>
  </si>
  <si>
    <t>ทุ่ม</t>
  </si>
  <si>
    <t>นาก๊อก</t>
  </si>
  <si>
    <t>กันทรอม/โพธิ์น้อย/สำโรงเกียรติ/ซำเขียน/หลักหิน/พราน</t>
  </si>
  <si>
    <t>พะวร</t>
  </si>
  <si>
    <t>ห้วยตามอญ</t>
  </si>
  <si>
    <t>อิเซ</t>
  </si>
  <si>
    <t>คลีกลี้ง</t>
  </si>
  <si>
    <t>โนนสำราญ/ตาแท่น/ละลาย/จานใหญ่/ภูมิซรอล/ด่าน</t>
  </si>
  <si>
    <t>ไป รพ.ปก.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</si>
</sst>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ahoma"/>
      <family val="2"/>
    </font>
    <font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1" xfId="0" applyFont="1" applyBorder="1"/>
    <xf numFmtId="0" fontId="3" fillId="0" borderId="0" xfId="0" applyFont="1"/>
    <xf numFmtId="43" fontId="3" fillId="0" borderId="1" xfId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/>
    <xf numFmtId="187" fontId="3" fillId="0" borderId="1" xfId="1" applyNumberFormat="1" applyFont="1" applyBorder="1"/>
    <xf numFmtId="187" fontId="3" fillId="4" borderId="1" xfId="1" applyNumberFormat="1" applyFont="1" applyFill="1" applyBorder="1"/>
    <xf numFmtId="187" fontId="3" fillId="0" borderId="1" xfId="1" applyNumberFormat="1" applyFont="1" applyFill="1" applyBorder="1"/>
    <xf numFmtId="0" fontId="4" fillId="0" borderId="0" xfId="0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0" fontId="3" fillId="5" borderId="1" xfId="0" applyFont="1" applyFill="1" applyBorder="1"/>
    <xf numFmtId="187" fontId="2" fillId="5" borderId="1" xfId="0" applyNumberFormat="1" applyFont="1" applyFill="1" applyBorder="1"/>
    <xf numFmtId="43" fontId="2" fillId="5" borderId="1" xfId="0" applyNumberFormat="1" applyFont="1" applyFill="1" applyBorder="1"/>
    <xf numFmtId="0" fontId="3" fillId="7" borderId="1" xfId="0" applyFont="1" applyFill="1" applyBorder="1"/>
    <xf numFmtId="43" fontId="3" fillId="7" borderId="1" xfId="0" applyNumberFormat="1" applyFont="1" applyFill="1" applyBorder="1"/>
    <xf numFmtId="43" fontId="6" fillId="7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87" fontId="6" fillId="0" borderId="1" xfId="1" applyNumberFormat="1" applyFont="1" applyBorder="1"/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CA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9;&#3633;&#3585;&#3648;&#3619;&#3637;&#3618;&#3609;&#3607;&#3640;&#3609;/&#3611;&#3637;&#3591;&#3610;&#3611;&#3619;&#3632;&#3617;&#3634;&#3603;%202564/4-&#3586;&#3657;&#3629;&#3617;&#3641;&#3621;&#3619;&#3634;&#3618;&#3594;&#3639;&#3656;&#3629;-&#3609;&#3633;&#3585;&#3648;&#3619;&#3637;&#3618;&#3609;&#3607;&#3640;&#3609;53-63%20&#3626;&#3656;&#3623;&#3609;&#3605;&#3656;&#3634;&#3591;&#3648;&#3591;&#3636;&#3609;&#3585;&#3633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เก่า ปี53-62 (บรรจุ-ลาออก)"/>
      <sheetName val="รายเก่า-รพ."/>
      <sheetName val="รายเก่า-สสอ."/>
      <sheetName val="รายเก่า-รพ.+สสอ."/>
      <sheetName val="โควต้าจบปี 63 _พยาบาล"/>
      <sheetName val="โควต้าจบปี 63_พยาบาล(จ่ายจริง)"/>
      <sheetName val="สรุป-พยาบาล"/>
      <sheetName val="โควต้าจบปี 63 _สายงานอื่น"/>
      <sheetName val="สายงานอื่น"/>
      <sheetName val="สรุปโควต้าจบปี 63_ทุกสายงาน"/>
      <sheetName val="สรุปราย CUP จบปี 63_ ทุกสายงาน"/>
      <sheetName val="รายชื่อยังไม่บรรจุ_ปี 53-62"/>
      <sheetName val="ยังไม่บรรจุ_53-62 (พยาบาล)"/>
      <sheetName val="ยังไม่บรรจุ_53-62(สายงานอื่น)"/>
      <sheetName val="ยังไม่บรรจุ_53-62(ทุกสายงาน)"/>
      <sheetName val="ยังไม่บรรจุ 53-62_ปรับ3%"/>
      <sheetName val="สรุปราย CUP 53-62_ปรับ3%"/>
    </sheetNames>
    <sheetDataSet>
      <sheetData sheetId="0" refreshError="1">
        <row r="42">
          <cell r="P42">
            <v>7501246</v>
          </cell>
          <cell r="X42">
            <v>1795817.3</v>
          </cell>
        </row>
        <row r="89">
          <cell r="P89">
            <v>4987106</v>
          </cell>
          <cell r="X89">
            <v>1338268.7999999998</v>
          </cell>
        </row>
        <row r="116">
          <cell r="P116">
            <v>4974259</v>
          </cell>
          <cell r="X116">
            <v>1167984.4500000002</v>
          </cell>
        </row>
        <row r="127">
          <cell r="P127">
            <v>2115197</v>
          </cell>
          <cell r="X127">
            <v>473398.05000000005</v>
          </cell>
        </row>
        <row r="134">
          <cell r="P134">
            <v>1114345</v>
          </cell>
          <cell r="X134">
            <v>217093.5</v>
          </cell>
        </row>
        <row r="142">
          <cell r="P142">
            <v>1114750</v>
          </cell>
          <cell r="X142">
            <v>182913</v>
          </cell>
        </row>
        <row r="153">
          <cell r="P153">
            <v>1943498</v>
          </cell>
          <cell r="X153">
            <v>588044.94999999995</v>
          </cell>
        </row>
        <row r="168">
          <cell r="P168">
            <v>2717311</v>
          </cell>
          <cell r="X168">
            <v>525930.85</v>
          </cell>
        </row>
        <row r="180">
          <cell r="P180">
            <v>2324331</v>
          </cell>
          <cell r="X180">
            <v>501189.75</v>
          </cell>
        </row>
        <row r="191">
          <cell r="P191">
            <v>2010398</v>
          </cell>
          <cell r="X191">
            <v>493270.89999999997</v>
          </cell>
        </row>
        <row r="201">
          <cell r="P201">
            <v>1846324</v>
          </cell>
          <cell r="X201">
            <v>373972.35</v>
          </cell>
        </row>
        <row r="210">
          <cell r="P210">
            <v>1513493</v>
          </cell>
          <cell r="X210">
            <v>378374.10000000003</v>
          </cell>
        </row>
        <row r="220">
          <cell r="P220">
            <v>1642882</v>
          </cell>
          <cell r="X220">
            <v>344144.25</v>
          </cell>
        </row>
        <row r="225">
          <cell r="P225">
            <v>887302</v>
          </cell>
          <cell r="X225">
            <v>177778.8</v>
          </cell>
        </row>
        <row r="245">
          <cell r="P245">
            <v>3614867</v>
          </cell>
          <cell r="X245">
            <v>939296.05000000016</v>
          </cell>
        </row>
        <row r="252">
          <cell r="P252">
            <v>1234767</v>
          </cell>
          <cell r="X252">
            <v>308692.05</v>
          </cell>
        </row>
        <row r="263">
          <cell r="P263">
            <v>1923556</v>
          </cell>
          <cell r="X263">
            <v>394544.1</v>
          </cell>
        </row>
        <row r="327">
          <cell r="P327">
            <v>12579901</v>
          </cell>
          <cell r="X327">
            <v>3044341.55</v>
          </cell>
        </row>
        <row r="344">
          <cell r="P344">
            <v>3204008</v>
          </cell>
          <cell r="X344">
            <v>743219.54999999993</v>
          </cell>
        </row>
        <row r="355">
          <cell r="P355">
            <v>1859521</v>
          </cell>
          <cell r="X355">
            <v>349874.40000000008</v>
          </cell>
        </row>
        <row r="389">
          <cell r="P389">
            <v>6122134</v>
          </cell>
          <cell r="X389">
            <v>1274681.1000000003</v>
          </cell>
        </row>
        <row r="498">
          <cell r="P498">
            <v>548793</v>
          </cell>
          <cell r="X498">
            <v>137198.25</v>
          </cell>
        </row>
      </sheetData>
      <sheetData sheetId="1" refreshError="1"/>
      <sheetData sheetId="2" refreshError="1"/>
      <sheetData sheetId="3" refreshError="1"/>
      <sheetData sheetId="4" refreshError="1">
        <row r="30">
          <cell r="P30">
            <v>1644800</v>
          </cell>
          <cell r="Q30">
            <v>25</v>
          </cell>
        </row>
        <row r="38">
          <cell r="P38">
            <v>460544</v>
          </cell>
          <cell r="Q38">
            <v>7</v>
          </cell>
        </row>
        <row r="42">
          <cell r="P42">
            <v>197376</v>
          </cell>
          <cell r="Q42">
            <v>3</v>
          </cell>
        </row>
        <row r="46">
          <cell r="P46">
            <v>197376</v>
          </cell>
          <cell r="Q46">
            <v>3</v>
          </cell>
        </row>
        <row r="48">
          <cell r="P48">
            <v>65792</v>
          </cell>
          <cell r="Q48">
            <v>1</v>
          </cell>
        </row>
        <row r="55">
          <cell r="P55">
            <v>394752</v>
          </cell>
          <cell r="Q55">
            <v>6</v>
          </cell>
        </row>
        <row r="58">
          <cell r="P58">
            <v>131584</v>
          </cell>
          <cell r="Q58">
            <v>2</v>
          </cell>
        </row>
        <row r="120">
          <cell r="P120">
            <v>4013312</v>
          </cell>
          <cell r="Q120">
            <v>61</v>
          </cell>
        </row>
        <row r="122">
          <cell r="P122">
            <v>65792</v>
          </cell>
          <cell r="Q122">
            <v>1</v>
          </cell>
        </row>
        <row r="133">
          <cell r="P133">
            <v>657920</v>
          </cell>
          <cell r="Q133">
            <v>10</v>
          </cell>
        </row>
        <row r="135">
          <cell r="P135">
            <v>65792</v>
          </cell>
          <cell r="Q135">
            <v>1</v>
          </cell>
        </row>
        <row r="140">
          <cell r="P140">
            <v>263168</v>
          </cell>
          <cell r="Q140">
            <v>4</v>
          </cell>
        </row>
        <row r="143">
          <cell r="P143">
            <v>131584</v>
          </cell>
          <cell r="Q143">
            <v>2</v>
          </cell>
        </row>
        <row r="146">
          <cell r="P146">
            <v>131584</v>
          </cell>
          <cell r="Q146">
            <v>2</v>
          </cell>
        </row>
        <row r="149">
          <cell r="P149">
            <v>131584</v>
          </cell>
          <cell r="Q149">
            <v>2</v>
          </cell>
        </row>
        <row r="151">
          <cell r="P151">
            <v>65792</v>
          </cell>
          <cell r="Q151">
            <v>1</v>
          </cell>
        </row>
        <row r="154">
          <cell r="P154">
            <v>131584</v>
          </cell>
          <cell r="Q154">
            <v>2</v>
          </cell>
        </row>
        <row r="156">
          <cell r="P156">
            <v>0</v>
          </cell>
          <cell r="Q156">
            <v>0</v>
          </cell>
        </row>
      </sheetData>
      <sheetData sheetId="5" refreshError="1">
        <row r="26">
          <cell r="X26">
            <v>1492512</v>
          </cell>
          <cell r="Z26">
            <v>21</v>
          </cell>
        </row>
        <row r="33">
          <cell r="X33">
            <v>446128</v>
          </cell>
          <cell r="Z33">
            <v>6</v>
          </cell>
        </row>
        <row r="45">
          <cell r="X45">
            <v>793568</v>
          </cell>
          <cell r="Z45">
            <v>11</v>
          </cell>
        </row>
        <row r="48">
          <cell r="X48">
            <v>140824</v>
          </cell>
          <cell r="Z48">
            <v>2</v>
          </cell>
        </row>
        <row r="54">
          <cell r="X54">
            <v>272408</v>
          </cell>
        </row>
        <row r="56">
          <cell r="X56">
            <v>75032</v>
          </cell>
          <cell r="Z56">
            <v>1</v>
          </cell>
        </row>
        <row r="59">
          <cell r="X59">
            <v>75032</v>
          </cell>
          <cell r="Z59">
            <v>1</v>
          </cell>
        </row>
        <row r="118">
          <cell r="X118">
            <v>3954536</v>
          </cell>
          <cell r="Z118">
            <v>58</v>
          </cell>
        </row>
        <row r="121">
          <cell r="X121">
            <v>150064</v>
          </cell>
          <cell r="Z121">
            <v>2</v>
          </cell>
        </row>
        <row r="127">
          <cell r="X127">
            <v>365920</v>
          </cell>
          <cell r="Z127">
            <v>5</v>
          </cell>
        </row>
        <row r="129">
          <cell r="Y129">
            <v>0</v>
          </cell>
          <cell r="Z129">
            <v>0</v>
          </cell>
        </row>
        <row r="133">
          <cell r="X133">
            <v>150064</v>
          </cell>
          <cell r="Z133">
            <v>2</v>
          </cell>
        </row>
        <row r="137">
          <cell r="X137">
            <v>215856</v>
          </cell>
          <cell r="Z137">
            <v>3</v>
          </cell>
        </row>
        <row r="140">
          <cell r="X140">
            <v>65792</v>
          </cell>
          <cell r="Z140">
            <v>1</v>
          </cell>
        </row>
        <row r="143">
          <cell r="X143">
            <v>140824</v>
          </cell>
          <cell r="Z143">
            <v>2</v>
          </cell>
        </row>
        <row r="147">
          <cell r="X147">
            <v>131584</v>
          </cell>
          <cell r="Z147">
            <v>2</v>
          </cell>
        </row>
        <row r="149">
          <cell r="Z149">
            <v>1</v>
          </cell>
        </row>
        <row r="150">
          <cell r="X150">
            <v>65792</v>
          </cell>
        </row>
        <row r="159">
          <cell r="X159">
            <v>131584</v>
          </cell>
          <cell r="Z159">
            <v>2</v>
          </cell>
        </row>
        <row r="162">
          <cell r="X162">
            <v>140824</v>
          </cell>
          <cell r="Z162">
            <v>2</v>
          </cell>
        </row>
        <row r="165">
          <cell r="X165">
            <v>65792</v>
          </cell>
          <cell r="Z165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ColWidth="9.09765625" defaultRowHeight="18" x14ac:dyDescent="0.35"/>
  <cols>
    <col min="1" max="1" width="6" style="2" customWidth="1"/>
    <col min="2" max="2" width="0" style="2" hidden="1" customWidth="1"/>
    <col min="3" max="3" width="13.8984375" style="2" customWidth="1"/>
    <col min="4" max="4" width="16.69921875" style="2" customWidth="1"/>
    <col min="5" max="5" width="12.296875" style="2" customWidth="1"/>
    <col min="6" max="6" width="12.59765625" style="2" customWidth="1"/>
    <col min="7" max="7" width="16.69921875" style="2" customWidth="1"/>
    <col min="8" max="8" width="14.3984375" style="2" customWidth="1"/>
    <col min="9" max="10" width="13" style="2" customWidth="1"/>
    <col min="11" max="11" width="15.69921875" style="2" customWidth="1"/>
    <col min="12" max="16384" width="9.09765625" style="2"/>
  </cols>
  <sheetData>
    <row r="1" spans="1:11" x14ac:dyDescent="0.35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5">
      <c r="A2" s="33" t="s">
        <v>26</v>
      </c>
      <c r="B2" s="1"/>
      <c r="C2" s="33" t="s">
        <v>27</v>
      </c>
      <c r="D2" s="34" t="s">
        <v>24</v>
      </c>
      <c r="E2" s="34"/>
      <c r="F2" s="34"/>
      <c r="G2" s="35" t="s">
        <v>28</v>
      </c>
      <c r="H2" s="35"/>
      <c r="I2" s="35"/>
      <c r="J2" s="26" t="s">
        <v>29</v>
      </c>
      <c r="K2" s="28" t="s">
        <v>30</v>
      </c>
    </row>
    <row r="3" spans="1:11" ht="36" x14ac:dyDescent="0.35">
      <c r="A3" s="33"/>
      <c r="B3" s="6" t="s">
        <v>31</v>
      </c>
      <c r="C3" s="33"/>
      <c r="D3" s="7" t="s">
        <v>32</v>
      </c>
      <c r="E3" s="7" t="s">
        <v>33</v>
      </c>
      <c r="F3" s="7" t="s">
        <v>34</v>
      </c>
      <c r="G3" s="8" t="s">
        <v>32</v>
      </c>
      <c r="H3" s="8" t="s">
        <v>33</v>
      </c>
      <c r="I3" s="8" t="s">
        <v>34</v>
      </c>
      <c r="J3" s="27"/>
      <c r="K3" s="29"/>
    </row>
    <row r="4" spans="1:11" x14ac:dyDescent="0.35">
      <c r="A4" s="4">
        <v>1</v>
      </c>
      <c r="B4" s="9" t="s">
        <v>35</v>
      </c>
      <c r="C4" s="1" t="s">
        <v>36</v>
      </c>
      <c r="D4" s="10">
        <f>'[1]รายเก่า ปี53-62 (บรรจุ-ลาออก)'!P498</f>
        <v>548793</v>
      </c>
      <c r="E4" s="10">
        <f>D4-F4</f>
        <v>411594.75</v>
      </c>
      <c r="F4" s="10">
        <f>'[1]รายเก่า ปี53-62 (บรรจุ-ลาออก)'!X498</f>
        <v>137198.25</v>
      </c>
      <c r="G4" s="11"/>
      <c r="H4" s="11"/>
      <c r="I4" s="11"/>
      <c r="J4" s="12">
        <f>F4+I4</f>
        <v>137198.25</v>
      </c>
      <c r="K4" s="1"/>
    </row>
    <row r="5" spans="1:11" x14ac:dyDescent="0.35">
      <c r="A5" s="4">
        <v>2</v>
      </c>
      <c r="B5" s="1" t="s">
        <v>1</v>
      </c>
      <c r="C5" s="1" t="s">
        <v>0</v>
      </c>
      <c r="D5" s="10">
        <f>'[1]รายเก่า ปี53-62 (บรรจุ-ลาออก)'!P327</f>
        <v>12579901</v>
      </c>
      <c r="E5" s="10">
        <f t="shared" ref="E5:E26" si="0">D5-F5</f>
        <v>9535559.4499999993</v>
      </c>
      <c r="F5" s="10">
        <f>'[1]รายเก่า ปี53-62 (บรรจุ-ลาออก)'!X327</f>
        <v>3044341.55</v>
      </c>
      <c r="G5" s="10">
        <v>471976</v>
      </c>
      <c r="H5" s="10">
        <v>396773.8</v>
      </c>
      <c r="I5" s="10">
        <v>75202.2</v>
      </c>
      <c r="J5" s="12">
        <f t="shared" ref="J5:J26" si="1">F5+I5</f>
        <v>3119543.75</v>
      </c>
      <c r="K5" s="1"/>
    </row>
    <row r="6" spans="1:11" x14ac:dyDescent="0.35">
      <c r="A6" s="4">
        <v>3</v>
      </c>
      <c r="B6" s="1" t="s">
        <v>2</v>
      </c>
      <c r="C6" s="1" t="s">
        <v>37</v>
      </c>
      <c r="D6" s="10">
        <f>'[1]รายเก่า ปี53-62 (บรรจุ-ลาออก)'!P225</f>
        <v>887302</v>
      </c>
      <c r="E6" s="10">
        <f t="shared" si="0"/>
        <v>709523.2</v>
      </c>
      <c r="F6" s="10">
        <f>'[1]รายเก่า ปี53-62 (บรรจุ-ลาออก)'!X225</f>
        <v>177778.8</v>
      </c>
      <c r="G6" s="10">
        <v>342211</v>
      </c>
      <c r="H6" s="10">
        <v>342211</v>
      </c>
      <c r="I6" s="10">
        <v>0</v>
      </c>
      <c r="J6" s="12">
        <f t="shared" si="1"/>
        <v>177778.8</v>
      </c>
      <c r="K6" s="1"/>
    </row>
    <row r="7" spans="1:11" x14ac:dyDescent="0.35">
      <c r="A7" s="4">
        <v>4</v>
      </c>
      <c r="B7" s="1" t="s">
        <v>8</v>
      </c>
      <c r="C7" s="1" t="s">
        <v>38</v>
      </c>
      <c r="D7" s="10">
        <v>3808722</v>
      </c>
      <c r="E7" s="10">
        <f t="shared" si="0"/>
        <v>2774224</v>
      </c>
      <c r="F7" s="10">
        <v>1034498</v>
      </c>
      <c r="G7" s="10">
        <v>671042</v>
      </c>
      <c r="H7" s="10">
        <v>671042</v>
      </c>
      <c r="I7" s="10">
        <v>0</v>
      </c>
      <c r="J7" s="12">
        <f t="shared" si="1"/>
        <v>1034498</v>
      </c>
      <c r="K7" s="1"/>
    </row>
    <row r="8" spans="1:11" x14ac:dyDescent="0.35">
      <c r="A8" s="4">
        <v>5</v>
      </c>
      <c r="B8" s="1" t="s">
        <v>3</v>
      </c>
      <c r="C8" s="1" t="s">
        <v>39</v>
      </c>
      <c r="D8" s="10">
        <f>'[1]รายเก่า ปี53-62 (บรรจุ-ลาออก)'!P42</f>
        <v>7501246</v>
      </c>
      <c r="E8" s="10">
        <f t="shared" si="0"/>
        <v>5705428.7000000002</v>
      </c>
      <c r="F8" s="10">
        <f>'[1]รายเก่า ปี53-62 (บรรจุ-ลาออก)'!X42</f>
        <v>1795817.3</v>
      </c>
      <c r="G8" s="10">
        <v>1781747</v>
      </c>
      <c r="H8" s="10">
        <v>1781747</v>
      </c>
      <c r="I8" s="10">
        <v>0</v>
      </c>
      <c r="J8" s="12">
        <f t="shared" si="1"/>
        <v>1795817.3</v>
      </c>
      <c r="K8" s="1"/>
    </row>
    <row r="9" spans="1:11" x14ac:dyDescent="0.35">
      <c r="A9" s="4">
        <v>6</v>
      </c>
      <c r="B9" s="1" t="s">
        <v>9</v>
      </c>
      <c r="C9" s="1" t="s">
        <v>40</v>
      </c>
      <c r="D9" s="10">
        <f>'[1]รายเก่า ปี53-62 (บรรจุ-ลาออก)'!P89</f>
        <v>4987106</v>
      </c>
      <c r="E9" s="10">
        <f t="shared" si="0"/>
        <v>3648837.2</v>
      </c>
      <c r="F9" s="10">
        <f>'[1]รายเก่า ปี53-62 (บรรจุ-ลาออก)'!X89</f>
        <v>1338268.7999999998</v>
      </c>
      <c r="G9" s="10">
        <v>2923024</v>
      </c>
      <c r="H9" s="10">
        <v>2719792</v>
      </c>
      <c r="I9" s="10">
        <v>203232</v>
      </c>
      <c r="J9" s="12">
        <f t="shared" si="1"/>
        <v>1541500.7999999998</v>
      </c>
      <c r="K9" s="1"/>
    </row>
    <row r="10" spans="1:11" x14ac:dyDescent="0.35">
      <c r="A10" s="4">
        <v>7</v>
      </c>
      <c r="B10" s="1" t="s">
        <v>4</v>
      </c>
      <c r="C10" s="1" t="s">
        <v>41</v>
      </c>
      <c r="D10" s="10">
        <f>'[1]รายเก่า ปี53-62 (บรรจุ-ลาออก)'!P201</f>
        <v>1846324</v>
      </c>
      <c r="E10" s="10">
        <f t="shared" si="0"/>
        <v>1472351.65</v>
      </c>
      <c r="F10" s="10">
        <f>'[1]รายเก่า ปี53-62 (บรรจุ-ลาออก)'!X201</f>
        <v>373972.35</v>
      </c>
      <c r="G10" s="10">
        <v>336685</v>
      </c>
      <c r="H10" s="10">
        <v>336685</v>
      </c>
      <c r="I10" s="10">
        <v>0</v>
      </c>
      <c r="J10" s="12">
        <f t="shared" si="1"/>
        <v>373972.35</v>
      </c>
      <c r="K10" s="1"/>
    </row>
    <row r="11" spans="1:11" x14ac:dyDescent="0.35">
      <c r="A11" s="4">
        <v>8</v>
      </c>
      <c r="B11" s="1" t="s">
        <v>10</v>
      </c>
      <c r="C11" s="1" t="s">
        <v>42</v>
      </c>
      <c r="D11" s="10">
        <f>'[1]รายเก่า ปี53-62 (บรรจุ-ลาออก)'!P168</f>
        <v>2717311</v>
      </c>
      <c r="E11" s="10">
        <f t="shared" si="0"/>
        <v>2191380.15</v>
      </c>
      <c r="F11" s="10">
        <f>'[1]รายเก่า ปี53-62 (บรรจุ-ลาออก)'!X168</f>
        <v>525930.85</v>
      </c>
      <c r="G11" s="10">
        <v>1028044</v>
      </c>
      <c r="H11" s="10">
        <v>1028044</v>
      </c>
      <c r="I11" s="10">
        <v>0</v>
      </c>
      <c r="J11" s="12">
        <f t="shared" si="1"/>
        <v>525930.85</v>
      </c>
      <c r="K11" s="1"/>
    </row>
    <row r="12" spans="1:11" x14ac:dyDescent="0.35">
      <c r="A12" s="4">
        <v>9</v>
      </c>
      <c r="B12" s="1" t="s">
        <v>11</v>
      </c>
      <c r="C12" s="1" t="s">
        <v>43</v>
      </c>
      <c r="D12" s="10">
        <f>'[1]รายเก่า ปี53-62 (บรรจุ-ลาออก)'!P116</f>
        <v>4974259</v>
      </c>
      <c r="E12" s="10">
        <f t="shared" si="0"/>
        <v>3806274.55</v>
      </c>
      <c r="F12" s="10">
        <f>'[1]รายเก่า ปี53-62 (บรรจุ-ลาออก)'!X116</f>
        <v>1167984.4500000002</v>
      </c>
      <c r="G12" s="10">
        <v>1231068</v>
      </c>
      <c r="H12" s="10">
        <v>1187676</v>
      </c>
      <c r="I12" s="10">
        <v>43392</v>
      </c>
      <c r="J12" s="12">
        <f t="shared" si="1"/>
        <v>1211376.4500000002</v>
      </c>
      <c r="K12" s="1"/>
    </row>
    <row r="13" spans="1:11" x14ac:dyDescent="0.35">
      <c r="A13" s="4">
        <v>10</v>
      </c>
      <c r="B13" s="1" t="s">
        <v>12</v>
      </c>
      <c r="C13" s="1" t="s">
        <v>44</v>
      </c>
      <c r="D13" s="10">
        <f>'[1]รายเก่า ปี53-62 (บรรจุ-ลาออก)'!P245</f>
        <v>3614867</v>
      </c>
      <c r="E13" s="10">
        <f t="shared" si="0"/>
        <v>2675570.9499999997</v>
      </c>
      <c r="F13" s="10">
        <f>'[1]รายเก่า ปี53-62 (บรรจุ-ลาออก)'!X245</f>
        <v>939296.05000000016</v>
      </c>
      <c r="G13" s="10">
        <v>0</v>
      </c>
      <c r="H13" s="10">
        <v>0</v>
      </c>
      <c r="I13" s="10">
        <v>0</v>
      </c>
      <c r="J13" s="12">
        <f t="shared" si="1"/>
        <v>939296.05000000016</v>
      </c>
      <c r="K13" s="1"/>
    </row>
    <row r="14" spans="1:11" x14ac:dyDescent="0.35">
      <c r="A14" s="4">
        <v>11</v>
      </c>
      <c r="B14" s="1" t="s">
        <v>13</v>
      </c>
      <c r="C14" s="1" t="s">
        <v>45</v>
      </c>
      <c r="D14" s="10">
        <f>'[1]รายเก่า ปี53-62 (บรรจุ-ลาออก)'!P389</f>
        <v>6122134</v>
      </c>
      <c r="E14" s="10">
        <f t="shared" si="0"/>
        <v>4847452.8999999994</v>
      </c>
      <c r="F14" s="10">
        <f>'[1]รายเก่า ปี53-62 (บรรจุ-ลาออก)'!X389</f>
        <v>1274681.1000000003</v>
      </c>
      <c r="G14" s="10">
        <v>811201</v>
      </c>
      <c r="H14" s="10">
        <v>691385.8</v>
      </c>
      <c r="I14" s="10">
        <v>119815.2</v>
      </c>
      <c r="J14" s="12">
        <f t="shared" si="1"/>
        <v>1394496.3000000003</v>
      </c>
      <c r="K14" s="1"/>
    </row>
    <row r="15" spans="1:11" x14ac:dyDescent="0.35">
      <c r="A15" s="4">
        <v>12</v>
      </c>
      <c r="B15" s="1" t="s">
        <v>14</v>
      </c>
      <c r="C15" s="1" t="s">
        <v>46</v>
      </c>
      <c r="D15" s="10">
        <f>'[1]รายเก่า ปี53-62 (บรรจุ-ลาออก)'!P142</f>
        <v>1114750</v>
      </c>
      <c r="E15" s="10">
        <f t="shared" si="0"/>
        <v>931837</v>
      </c>
      <c r="F15" s="10">
        <f>'[1]รายเก่า ปี53-62 (บรรจุ-ลาออก)'!X142</f>
        <v>182913</v>
      </c>
      <c r="G15" s="10">
        <v>0</v>
      </c>
      <c r="H15" s="10">
        <v>0</v>
      </c>
      <c r="I15" s="10">
        <v>0</v>
      </c>
      <c r="J15" s="12">
        <f t="shared" si="1"/>
        <v>182913</v>
      </c>
      <c r="K15" s="1"/>
    </row>
    <row r="16" spans="1:11" x14ac:dyDescent="0.35">
      <c r="A16" s="4">
        <v>13</v>
      </c>
      <c r="B16" s="1" t="s">
        <v>15</v>
      </c>
      <c r="C16" s="1" t="s">
        <v>47</v>
      </c>
      <c r="D16" s="10">
        <f>'[1]รายเก่า ปี53-62 (บรรจุ-ลาออก)'!P355</f>
        <v>1859521</v>
      </c>
      <c r="E16" s="10">
        <f t="shared" si="0"/>
        <v>1509646.5999999999</v>
      </c>
      <c r="F16" s="10">
        <f>'[1]รายเก่า ปี53-62 (บรรจุ-ลาออก)'!X355</f>
        <v>349874.40000000008</v>
      </c>
      <c r="G16" s="10">
        <v>162210</v>
      </c>
      <c r="H16" s="10">
        <v>162210</v>
      </c>
      <c r="I16" s="10">
        <v>0</v>
      </c>
      <c r="J16" s="12">
        <f t="shared" si="1"/>
        <v>349874.40000000008</v>
      </c>
      <c r="K16" s="1"/>
    </row>
    <row r="17" spans="1:11" x14ac:dyDescent="0.35">
      <c r="A17" s="4">
        <v>14</v>
      </c>
      <c r="B17" s="1" t="s">
        <v>16</v>
      </c>
      <c r="C17" s="1" t="s">
        <v>48</v>
      </c>
      <c r="D17" s="10">
        <f>'[1]รายเก่า ปี53-62 (บรรจุ-ลาออก)'!P134</f>
        <v>1114345</v>
      </c>
      <c r="E17" s="10">
        <f t="shared" si="0"/>
        <v>897251.5</v>
      </c>
      <c r="F17" s="10">
        <f>'[1]รายเก่า ปี53-62 (บรรจุ-ลาออก)'!X134</f>
        <v>217093.5</v>
      </c>
      <c r="G17" s="10">
        <v>661633</v>
      </c>
      <c r="H17" s="10">
        <v>661633</v>
      </c>
      <c r="I17" s="10">
        <v>0</v>
      </c>
      <c r="J17" s="12">
        <f t="shared" si="1"/>
        <v>217093.5</v>
      </c>
      <c r="K17" s="1"/>
    </row>
    <row r="18" spans="1:11" x14ac:dyDescent="0.35">
      <c r="A18" s="4">
        <v>15</v>
      </c>
      <c r="B18" s="1" t="s">
        <v>17</v>
      </c>
      <c r="C18" s="1" t="s">
        <v>49</v>
      </c>
      <c r="D18" s="10">
        <f>'[1]รายเก่า ปี53-62 (บรรจุ-ลาออก)'!P263</f>
        <v>1923556</v>
      </c>
      <c r="E18" s="10">
        <f>D18-F18</f>
        <v>1529011.9</v>
      </c>
      <c r="F18" s="10">
        <f>'[1]รายเก่า ปี53-62 (บรรจุ-ลาออก)'!X263</f>
        <v>394544.1</v>
      </c>
      <c r="G18" s="10">
        <v>921306</v>
      </c>
      <c r="H18" s="10">
        <v>921306</v>
      </c>
      <c r="I18" s="10">
        <v>0</v>
      </c>
      <c r="J18" s="12">
        <f t="shared" si="1"/>
        <v>394544.1</v>
      </c>
      <c r="K18" s="1"/>
    </row>
    <row r="19" spans="1:11" x14ac:dyDescent="0.35">
      <c r="A19" s="4">
        <v>16</v>
      </c>
      <c r="B19" s="1" t="s">
        <v>18</v>
      </c>
      <c r="C19" s="1" t="s">
        <v>50</v>
      </c>
      <c r="D19" s="10">
        <f>'[1]รายเก่า ปี53-62 (บรรจุ-ลาออก)'!P252</f>
        <v>1234767</v>
      </c>
      <c r="E19" s="10">
        <f t="shared" si="0"/>
        <v>926074.95</v>
      </c>
      <c r="F19" s="10">
        <f>'[1]รายเก่า ปี53-62 (บรรจุ-ลาออก)'!X252</f>
        <v>308692.05</v>
      </c>
      <c r="G19" s="10">
        <v>326051</v>
      </c>
      <c r="H19" s="10">
        <v>326051</v>
      </c>
      <c r="I19" s="10">
        <v>0</v>
      </c>
      <c r="J19" s="12">
        <f t="shared" si="1"/>
        <v>308692.05</v>
      </c>
      <c r="K19" s="1"/>
    </row>
    <row r="20" spans="1:11" x14ac:dyDescent="0.35">
      <c r="A20" s="4">
        <v>17</v>
      </c>
      <c r="B20" s="1" t="s">
        <v>19</v>
      </c>
      <c r="C20" s="1" t="s">
        <v>51</v>
      </c>
      <c r="D20" s="10">
        <f>'[1]รายเก่า ปี53-62 (บรรจุ-ลาออก)'!P127</f>
        <v>2115197</v>
      </c>
      <c r="E20" s="10">
        <f t="shared" si="0"/>
        <v>1641798.95</v>
      </c>
      <c r="F20" s="10">
        <f>'[1]รายเก่า ปี53-62 (บรรจุ-ลาออก)'!X127</f>
        <v>473398.05000000005</v>
      </c>
      <c r="G20" s="10">
        <v>527809</v>
      </c>
      <c r="H20" s="10">
        <v>527809</v>
      </c>
      <c r="I20" s="10">
        <v>0</v>
      </c>
      <c r="J20" s="12">
        <f t="shared" si="1"/>
        <v>473398.05000000005</v>
      </c>
      <c r="K20" s="1"/>
    </row>
    <row r="21" spans="1:11" x14ac:dyDescent="0.35">
      <c r="A21" s="4">
        <v>18</v>
      </c>
      <c r="B21" s="1" t="s">
        <v>5</v>
      </c>
      <c r="C21" s="1" t="s">
        <v>52</v>
      </c>
      <c r="D21" s="10">
        <f>'[1]รายเก่า ปี53-62 (บรรจุ-ลาออก)'!P210</f>
        <v>1513493</v>
      </c>
      <c r="E21" s="10">
        <f t="shared" si="0"/>
        <v>1135118.8999999999</v>
      </c>
      <c r="F21" s="10">
        <f>'[1]รายเก่า ปี53-62 (บรรจุ-ลาออก)'!X210</f>
        <v>378374.10000000003</v>
      </c>
      <c r="G21" s="10">
        <v>762199</v>
      </c>
      <c r="H21" s="10">
        <v>762199</v>
      </c>
      <c r="I21" s="10">
        <v>0</v>
      </c>
      <c r="J21" s="12">
        <f t="shared" si="1"/>
        <v>378374.10000000003</v>
      </c>
      <c r="K21" s="1"/>
    </row>
    <row r="22" spans="1:11" x14ac:dyDescent="0.35">
      <c r="A22" s="4">
        <v>19</v>
      </c>
      <c r="B22" s="1" t="s">
        <v>6</v>
      </c>
      <c r="C22" s="1" t="s">
        <v>53</v>
      </c>
      <c r="D22" s="10">
        <f>'[1]รายเก่า ปี53-62 (บรรจุ-ลาออก)'!P220</f>
        <v>1642882</v>
      </c>
      <c r="E22" s="10">
        <f t="shared" si="0"/>
        <v>1298737.75</v>
      </c>
      <c r="F22" s="10">
        <f>'[1]รายเก่า ปี53-62 (บรรจุ-ลาออก)'!X220</f>
        <v>344144.25</v>
      </c>
      <c r="G22" s="10">
        <v>173471</v>
      </c>
      <c r="H22" s="10">
        <v>173471</v>
      </c>
      <c r="I22" s="10">
        <v>0</v>
      </c>
      <c r="J22" s="12">
        <f t="shared" si="1"/>
        <v>344144.25</v>
      </c>
      <c r="K22" s="1"/>
    </row>
    <row r="23" spans="1:11" x14ac:dyDescent="0.35">
      <c r="A23" s="4">
        <v>20</v>
      </c>
      <c r="B23" s="1" t="s">
        <v>20</v>
      </c>
      <c r="C23" s="1" t="s">
        <v>54</v>
      </c>
      <c r="D23" s="10">
        <f>'[1]รายเก่า ปี53-62 (บรรจุ-ลาออก)'!P153</f>
        <v>1943498</v>
      </c>
      <c r="E23" s="10">
        <f t="shared" si="0"/>
        <v>1355453.05</v>
      </c>
      <c r="F23" s="10">
        <f>'[1]รายเก่า ปี53-62 (บรรจุ-ลาออก)'!X153</f>
        <v>588044.94999999995</v>
      </c>
      <c r="G23" s="10">
        <v>1414453</v>
      </c>
      <c r="H23" s="10">
        <v>1414453</v>
      </c>
      <c r="I23" s="10">
        <v>0</v>
      </c>
      <c r="J23" s="12">
        <f t="shared" si="1"/>
        <v>588044.94999999995</v>
      </c>
      <c r="K23" s="1"/>
    </row>
    <row r="24" spans="1:11" x14ac:dyDescent="0.35">
      <c r="A24" s="4">
        <v>21</v>
      </c>
      <c r="B24" s="1" t="s">
        <v>21</v>
      </c>
      <c r="C24" s="1" t="s">
        <v>55</v>
      </c>
      <c r="D24" s="10">
        <f>'[1]รายเก่า ปี53-62 (บรรจุ-ลาออก)'!P180</f>
        <v>2324331</v>
      </c>
      <c r="E24" s="10">
        <f t="shared" si="0"/>
        <v>1823141.25</v>
      </c>
      <c r="F24" s="10">
        <f>'[1]รายเก่า ปี53-62 (บรรจุ-ลาออก)'!X180</f>
        <v>501189.75</v>
      </c>
      <c r="G24" s="10">
        <v>173568</v>
      </c>
      <c r="H24" s="10">
        <v>173568</v>
      </c>
      <c r="I24" s="10">
        <v>0</v>
      </c>
      <c r="J24" s="12">
        <f t="shared" si="1"/>
        <v>501189.75</v>
      </c>
      <c r="K24" s="1"/>
    </row>
    <row r="25" spans="1:11" x14ac:dyDescent="0.35">
      <c r="A25" s="4">
        <v>22</v>
      </c>
      <c r="B25" s="1" t="s">
        <v>7</v>
      </c>
      <c r="C25" s="1" t="s">
        <v>56</v>
      </c>
      <c r="D25" s="10">
        <f>'[1]รายเก่า ปี53-62 (บรรจุ-ลาออก)'!P191</f>
        <v>2010398</v>
      </c>
      <c r="E25" s="10">
        <f t="shared" si="0"/>
        <v>1517127.1</v>
      </c>
      <c r="F25" s="10">
        <f>'[1]รายเก่า ปี53-62 (บรรจุ-ลาออก)'!X191</f>
        <v>493270.89999999997</v>
      </c>
      <c r="G25" s="10">
        <v>0</v>
      </c>
      <c r="H25" s="10">
        <v>0</v>
      </c>
      <c r="I25" s="10">
        <v>0</v>
      </c>
      <c r="J25" s="12">
        <f t="shared" si="1"/>
        <v>493270.89999999997</v>
      </c>
      <c r="K25" s="1"/>
    </row>
    <row r="26" spans="1:11" x14ac:dyDescent="0.35">
      <c r="A26" s="4">
        <v>23</v>
      </c>
      <c r="B26" s="1" t="s">
        <v>22</v>
      </c>
      <c r="C26" s="1" t="s">
        <v>57</v>
      </c>
      <c r="D26" s="10">
        <f>'[1]รายเก่า ปี53-62 (บรรจุ-ลาออก)'!P344</f>
        <v>3204008</v>
      </c>
      <c r="E26" s="10">
        <f t="shared" si="0"/>
        <v>2460788.4500000002</v>
      </c>
      <c r="F26" s="10">
        <f>'[1]รายเก่า ปี53-62 (บรรจุ-ลาออก)'!X344</f>
        <v>743219.54999999993</v>
      </c>
      <c r="G26" s="10">
        <v>379428</v>
      </c>
      <c r="H26" s="10">
        <v>189714</v>
      </c>
      <c r="I26" s="23">
        <v>189714</v>
      </c>
      <c r="J26" s="12">
        <f t="shared" si="1"/>
        <v>932933.54999999993</v>
      </c>
      <c r="K26" s="1"/>
    </row>
    <row r="27" spans="1:11" x14ac:dyDescent="0.35">
      <c r="A27" s="30" t="s">
        <v>23</v>
      </c>
      <c r="B27" s="31"/>
      <c r="C27" s="32"/>
      <c r="D27" s="16">
        <f>SUM(D4:D26)</f>
        <v>71588711</v>
      </c>
      <c r="E27" s="16">
        <f>SUM(E4:E26)</f>
        <v>54804184.899999999</v>
      </c>
      <c r="F27" s="16">
        <f>SUM(F4:F26)</f>
        <v>16784526.099999998</v>
      </c>
      <c r="G27" s="16">
        <f t="shared" ref="G27:J27" si="2">SUM(G4:G26)</f>
        <v>15099126</v>
      </c>
      <c r="H27" s="16">
        <f t="shared" si="2"/>
        <v>14467770.600000001</v>
      </c>
      <c r="I27" s="16">
        <f t="shared" si="2"/>
        <v>631355.4</v>
      </c>
      <c r="J27" s="16">
        <f t="shared" si="2"/>
        <v>17415881.500000004</v>
      </c>
      <c r="K27" s="5"/>
    </row>
  </sheetData>
  <mergeCells count="8">
    <mergeCell ref="A1:K1"/>
    <mergeCell ref="J2:J3"/>
    <mergeCell ref="K2:K3"/>
    <mergeCell ref="A27:C27"/>
    <mergeCell ref="A2:A3"/>
    <mergeCell ref="C2:C3"/>
    <mergeCell ref="D2:F2"/>
    <mergeCell ref="G2:I2"/>
  </mergeCells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8" sqref="G8"/>
    </sheetView>
  </sheetViews>
  <sheetFormatPr defaultColWidth="9.09765625" defaultRowHeight="18" x14ac:dyDescent="0.35"/>
  <cols>
    <col min="1" max="1" width="6" style="2" customWidth="1"/>
    <col min="2" max="2" width="8.09765625" style="2" customWidth="1"/>
    <col min="3" max="3" width="14.59765625" style="2" customWidth="1"/>
    <col min="4" max="4" width="12.8984375" style="2" customWidth="1"/>
    <col min="5" max="5" width="16.09765625" style="2" customWidth="1"/>
    <col min="6" max="7" width="5.59765625" style="2" customWidth="1"/>
    <col min="8" max="9" width="7.69921875" style="2" customWidth="1"/>
    <col min="10" max="10" width="15" style="2" customWidth="1"/>
    <col min="11" max="11" width="12.3984375" style="2" customWidth="1"/>
    <col min="12" max="16384" width="9.09765625" style="2"/>
  </cols>
  <sheetData>
    <row r="1" spans="1:11" x14ac:dyDescent="0.35">
      <c r="A1" s="24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5">
      <c r="A2" s="36" t="s">
        <v>26</v>
      </c>
      <c r="B2" s="36" t="s">
        <v>31</v>
      </c>
      <c r="C2" s="36" t="s">
        <v>27</v>
      </c>
      <c r="D2" s="36" t="s">
        <v>59</v>
      </c>
      <c r="E2" s="36" t="s">
        <v>60</v>
      </c>
      <c r="F2" s="40" t="s">
        <v>61</v>
      </c>
      <c r="G2" s="41"/>
      <c r="H2" s="42"/>
      <c r="I2" s="36" t="s">
        <v>65</v>
      </c>
      <c r="J2" s="36" t="s">
        <v>62</v>
      </c>
      <c r="K2" s="38" t="s">
        <v>30</v>
      </c>
    </row>
    <row r="3" spans="1:11" x14ac:dyDescent="0.35">
      <c r="A3" s="37"/>
      <c r="B3" s="37"/>
      <c r="C3" s="37"/>
      <c r="D3" s="37"/>
      <c r="E3" s="37"/>
      <c r="F3" s="22" t="s">
        <v>24</v>
      </c>
      <c r="G3" s="22" t="s">
        <v>28</v>
      </c>
      <c r="H3" s="22" t="s">
        <v>64</v>
      </c>
      <c r="I3" s="37"/>
      <c r="J3" s="37"/>
      <c r="K3" s="39"/>
    </row>
    <row r="4" spans="1:11" x14ac:dyDescent="0.35">
      <c r="A4" s="4">
        <v>1</v>
      </c>
      <c r="B4" s="9" t="s">
        <v>35</v>
      </c>
      <c r="C4" s="1" t="s">
        <v>36</v>
      </c>
      <c r="D4" s="10"/>
      <c r="E4" s="10"/>
      <c r="F4" s="10">
        <f>2+1+1</f>
        <v>4</v>
      </c>
      <c r="G4" s="10"/>
      <c r="H4" s="10"/>
      <c r="I4" s="10">
        <f>F4+G4+H4</f>
        <v>4</v>
      </c>
      <c r="J4" s="3">
        <f>86790+86790+86790+86790</f>
        <v>347160</v>
      </c>
      <c r="K4" s="1"/>
    </row>
    <row r="5" spans="1:11" x14ac:dyDescent="0.35">
      <c r="A5" s="4">
        <v>2</v>
      </c>
      <c r="B5" s="1" t="s">
        <v>1</v>
      </c>
      <c r="C5" s="1" t="s">
        <v>0</v>
      </c>
      <c r="D5" s="10"/>
      <c r="E5" s="10"/>
      <c r="F5" s="10">
        <f>1+2+1</f>
        <v>4</v>
      </c>
      <c r="G5" s="10"/>
      <c r="H5" s="10">
        <f>1</f>
        <v>1</v>
      </c>
      <c r="I5" s="10">
        <f t="shared" ref="I5:I26" si="0">F5+G5+H5</f>
        <v>5</v>
      </c>
      <c r="J5" s="3">
        <f>86790+86790+25704+25704+26904</f>
        <v>251892</v>
      </c>
      <c r="K5" s="1"/>
    </row>
    <row r="6" spans="1:11" x14ac:dyDescent="0.35">
      <c r="A6" s="4">
        <v>3</v>
      </c>
      <c r="B6" s="1" t="s">
        <v>2</v>
      </c>
      <c r="C6" s="1" t="s">
        <v>37</v>
      </c>
      <c r="D6" s="10"/>
      <c r="E6" s="10"/>
      <c r="F6" s="10"/>
      <c r="G6" s="10"/>
      <c r="H6" s="10">
        <f>1+1</f>
        <v>2</v>
      </c>
      <c r="I6" s="10">
        <f t="shared" si="0"/>
        <v>2</v>
      </c>
      <c r="J6" s="3">
        <f>86790+86790</f>
        <v>173580</v>
      </c>
      <c r="K6" s="1"/>
    </row>
    <row r="7" spans="1:11" x14ac:dyDescent="0.35">
      <c r="A7" s="4">
        <v>4</v>
      </c>
      <c r="B7" s="1" t="s">
        <v>8</v>
      </c>
      <c r="C7" s="1" t="s">
        <v>38</v>
      </c>
      <c r="D7" s="23">
        <v>40</v>
      </c>
      <c r="E7" s="23">
        <v>1717569</v>
      </c>
      <c r="F7" s="10"/>
      <c r="G7" s="10"/>
      <c r="H7" s="10">
        <v>1</v>
      </c>
      <c r="I7" s="10">
        <f t="shared" si="0"/>
        <v>1</v>
      </c>
      <c r="J7" s="3">
        <f>86790</f>
        <v>86790</v>
      </c>
      <c r="K7" s="1"/>
    </row>
    <row r="8" spans="1:11" x14ac:dyDescent="0.35">
      <c r="A8" s="4">
        <v>5</v>
      </c>
      <c r="B8" s="1" t="s">
        <v>3</v>
      </c>
      <c r="C8" s="1" t="s">
        <v>39</v>
      </c>
      <c r="D8" s="10"/>
      <c r="E8" s="10"/>
      <c r="F8" s="10"/>
      <c r="G8" s="10"/>
      <c r="H8" s="10"/>
      <c r="I8" s="10">
        <f t="shared" si="0"/>
        <v>0</v>
      </c>
      <c r="J8" s="3">
        <v>0</v>
      </c>
      <c r="K8" s="1"/>
    </row>
    <row r="9" spans="1:11" x14ac:dyDescent="0.35">
      <c r="A9" s="4">
        <v>6</v>
      </c>
      <c r="B9" s="1" t="s">
        <v>9</v>
      </c>
      <c r="C9" s="1" t="s">
        <v>40</v>
      </c>
      <c r="D9" s="10"/>
      <c r="E9" s="10"/>
      <c r="F9" s="10"/>
      <c r="G9" s="10"/>
      <c r="H9" s="10">
        <f>1</f>
        <v>1</v>
      </c>
      <c r="I9" s="10">
        <f t="shared" si="0"/>
        <v>1</v>
      </c>
      <c r="J9" s="3">
        <f>86790</f>
        <v>86790</v>
      </c>
      <c r="K9" s="1"/>
    </row>
    <row r="10" spans="1:11" x14ac:dyDescent="0.35">
      <c r="A10" s="4">
        <v>7</v>
      </c>
      <c r="B10" s="1" t="s">
        <v>4</v>
      </c>
      <c r="C10" s="1" t="s">
        <v>41</v>
      </c>
      <c r="D10" s="10"/>
      <c r="E10" s="10"/>
      <c r="F10" s="10"/>
      <c r="G10" s="10"/>
      <c r="H10" s="10">
        <f>1</f>
        <v>1</v>
      </c>
      <c r="I10" s="10">
        <f t="shared" si="0"/>
        <v>1</v>
      </c>
      <c r="J10" s="3">
        <f>86790</f>
        <v>86790</v>
      </c>
      <c r="K10" s="1"/>
    </row>
    <row r="11" spans="1:11" x14ac:dyDescent="0.35">
      <c r="A11" s="4">
        <v>8</v>
      </c>
      <c r="B11" s="1" t="s">
        <v>10</v>
      </c>
      <c r="C11" s="1" t="s">
        <v>42</v>
      </c>
      <c r="D11" s="10"/>
      <c r="E11" s="10"/>
      <c r="F11" s="10"/>
      <c r="G11" s="10">
        <v>1</v>
      </c>
      <c r="H11" s="10"/>
      <c r="I11" s="10">
        <f t="shared" si="0"/>
        <v>1</v>
      </c>
      <c r="J11" s="3">
        <f>86790</f>
        <v>86790</v>
      </c>
      <c r="K11" s="1"/>
    </row>
    <row r="12" spans="1:11" x14ac:dyDescent="0.35">
      <c r="A12" s="4">
        <v>9</v>
      </c>
      <c r="B12" s="1" t="s">
        <v>11</v>
      </c>
      <c r="C12" s="1" t="s">
        <v>43</v>
      </c>
      <c r="D12" s="10"/>
      <c r="E12" s="10"/>
      <c r="F12" s="10">
        <f>1+1</f>
        <v>2</v>
      </c>
      <c r="G12" s="10"/>
      <c r="H12" s="10"/>
      <c r="I12" s="10">
        <f t="shared" si="0"/>
        <v>2</v>
      </c>
      <c r="J12" s="3">
        <f>86790+26904</f>
        <v>113694</v>
      </c>
      <c r="K12" s="1"/>
    </row>
    <row r="13" spans="1:11" x14ac:dyDescent="0.35">
      <c r="A13" s="4">
        <v>10</v>
      </c>
      <c r="B13" s="1" t="s">
        <v>12</v>
      </c>
      <c r="C13" s="1" t="s">
        <v>44</v>
      </c>
      <c r="D13" s="10"/>
      <c r="E13" s="10"/>
      <c r="F13" s="10">
        <f>1+1</f>
        <v>2</v>
      </c>
      <c r="G13" s="10"/>
      <c r="H13" s="10"/>
      <c r="I13" s="10">
        <f t="shared" si="0"/>
        <v>2</v>
      </c>
      <c r="J13" s="3">
        <f>86790+67032</f>
        <v>153822</v>
      </c>
      <c r="K13" s="1"/>
    </row>
    <row r="14" spans="1:11" x14ac:dyDescent="0.35">
      <c r="A14" s="4">
        <v>11</v>
      </c>
      <c r="B14" s="1" t="s">
        <v>13</v>
      </c>
      <c r="C14" s="1" t="s">
        <v>45</v>
      </c>
      <c r="D14" s="10"/>
      <c r="E14" s="10"/>
      <c r="F14" s="10">
        <f>1</f>
        <v>1</v>
      </c>
      <c r="G14" s="10"/>
      <c r="H14" s="10">
        <f>1+1</f>
        <v>2</v>
      </c>
      <c r="I14" s="10">
        <f t="shared" si="0"/>
        <v>3</v>
      </c>
      <c r="J14" s="3">
        <f>86790+86790+25704</f>
        <v>199284</v>
      </c>
      <c r="K14" s="1"/>
    </row>
    <row r="15" spans="1:11" x14ac:dyDescent="0.35">
      <c r="A15" s="4">
        <v>12</v>
      </c>
      <c r="B15" s="1" t="s">
        <v>14</v>
      </c>
      <c r="C15" s="1" t="s">
        <v>46</v>
      </c>
      <c r="D15" s="10"/>
      <c r="E15" s="10"/>
      <c r="F15" s="10">
        <f>1</f>
        <v>1</v>
      </c>
      <c r="G15" s="10"/>
      <c r="H15" s="10"/>
      <c r="I15" s="10">
        <f t="shared" si="0"/>
        <v>1</v>
      </c>
      <c r="J15" s="3">
        <f>86790</f>
        <v>86790</v>
      </c>
      <c r="K15" s="1"/>
    </row>
    <row r="16" spans="1:11" x14ac:dyDescent="0.35">
      <c r="A16" s="4">
        <v>13</v>
      </c>
      <c r="B16" s="1" t="s">
        <v>15</v>
      </c>
      <c r="C16" s="1" t="s">
        <v>47</v>
      </c>
      <c r="D16" s="10"/>
      <c r="E16" s="10"/>
      <c r="F16" s="10"/>
      <c r="G16" s="10"/>
      <c r="H16" s="10">
        <f>1</f>
        <v>1</v>
      </c>
      <c r="I16" s="10">
        <f t="shared" si="0"/>
        <v>1</v>
      </c>
      <c r="J16" s="3">
        <f>86790</f>
        <v>86790</v>
      </c>
      <c r="K16" s="1"/>
    </row>
    <row r="17" spans="1:11" x14ac:dyDescent="0.35">
      <c r="A17" s="4">
        <v>14</v>
      </c>
      <c r="B17" s="1" t="s">
        <v>16</v>
      </c>
      <c r="C17" s="1" t="s">
        <v>48</v>
      </c>
      <c r="D17" s="10"/>
      <c r="E17" s="10"/>
      <c r="F17" s="10"/>
      <c r="G17" s="10"/>
      <c r="H17" s="10">
        <f>1</f>
        <v>1</v>
      </c>
      <c r="I17" s="10">
        <f t="shared" si="0"/>
        <v>1</v>
      </c>
      <c r="J17" s="3">
        <f>86790</f>
        <v>86790</v>
      </c>
      <c r="K17" s="1"/>
    </row>
    <row r="18" spans="1:11" x14ac:dyDescent="0.35">
      <c r="A18" s="4">
        <v>15</v>
      </c>
      <c r="B18" s="1" t="s">
        <v>17</v>
      </c>
      <c r="C18" s="1" t="s">
        <v>49</v>
      </c>
      <c r="D18" s="10"/>
      <c r="E18" s="10"/>
      <c r="F18" s="10">
        <f>1</f>
        <v>1</v>
      </c>
      <c r="G18" s="10"/>
      <c r="H18" s="10"/>
      <c r="I18" s="10">
        <f t="shared" si="0"/>
        <v>1</v>
      </c>
      <c r="J18" s="3">
        <f>86790</f>
        <v>86790</v>
      </c>
      <c r="K18" s="1"/>
    </row>
    <row r="19" spans="1:11" x14ac:dyDescent="0.35">
      <c r="A19" s="4">
        <v>16</v>
      </c>
      <c r="B19" s="1" t="s">
        <v>18</v>
      </c>
      <c r="C19" s="1" t="s">
        <v>50</v>
      </c>
      <c r="D19" s="10"/>
      <c r="E19" s="10"/>
      <c r="F19" s="10"/>
      <c r="G19" s="10"/>
      <c r="H19" s="10"/>
      <c r="I19" s="10">
        <f t="shared" si="0"/>
        <v>0</v>
      </c>
      <c r="J19" s="3"/>
      <c r="K19" s="1"/>
    </row>
    <row r="20" spans="1:11" x14ac:dyDescent="0.35">
      <c r="A20" s="4">
        <v>17</v>
      </c>
      <c r="B20" s="1" t="s">
        <v>19</v>
      </c>
      <c r="C20" s="1" t="s">
        <v>51</v>
      </c>
      <c r="D20" s="10"/>
      <c r="E20" s="10"/>
      <c r="F20" s="10">
        <f>1+1</f>
        <v>2</v>
      </c>
      <c r="G20" s="10"/>
      <c r="H20" s="10"/>
      <c r="I20" s="10">
        <f t="shared" si="0"/>
        <v>2</v>
      </c>
      <c r="J20" s="3">
        <f>86790+25704</f>
        <v>112494</v>
      </c>
      <c r="K20" s="1"/>
    </row>
    <row r="21" spans="1:11" x14ac:dyDescent="0.35">
      <c r="A21" s="4">
        <v>18</v>
      </c>
      <c r="B21" s="1" t="s">
        <v>5</v>
      </c>
      <c r="C21" s="1" t="s">
        <v>52</v>
      </c>
      <c r="D21" s="10"/>
      <c r="E21" s="10"/>
      <c r="F21" s="10"/>
      <c r="G21" s="10"/>
      <c r="H21" s="10">
        <f>1</f>
        <v>1</v>
      </c>
      <c r="I21" s="10">
        <f t="shared" si="0"/>
        <v>1</v>
      </c>
      <c r="J21" s="3">
        <f>86790</f>
        <v>86790</v>
      </c>
      <c r="K21" s="1"/>
    </row>
    <row r="22" spans="1:11" x14ac:dyDescent="0.35">
      <c r="A22" s="4">
        <v>19</v>
      </c>
      <c r="B22" s="1" t="s">
        <v>6</v>
      </c>
      <c r="C22" s="1" t="s">
        <v>53</v>
      </c>
      <c r="D22" s="10"/>
      <c r="E22" s="10"/>
      <c r="F22" s="10">
        <f>1</f>
        <v>1</v>
      </c>
      <c r="G22" s="10"/>
      <c r="H22" s="10"/>
      <c r="I22" s="10">
        <f t="shared" si="0"/>
        <v>1</v>
      </c>
      <c r="J22" s="3">
        <f>26904</f>
        <v>26904</v>
      </c>
      <c r="K22" s="1"/>
    </row>
    <row r="23" spans="1:11" x14ac:dyDescent="0.35">
      <c r="A23" s="4">
        <v>20</v>
      </c>
      <c r="B23" s="1" t="s">
        <v>20</v>
      </c>
      <c r="C23" s="1" t="s">
        <v>54</v>
      </c>
      <c r="D23" s="10"/>
      <c r="E23" s="10"/>
      <c r="F23" s="10">
        <f>1</f>
        <v>1</v>
      </c>
      <c r="G23" s="10"/>
      <c r="H23" s="10"/>
      <c r="I23" s="10">
        <f t="shared" si="0"/>
        <v>1</v>
      </c>
      <c r="J23" s="3">
        <f>86790</f>
        <v>86790</v>
      </c>
      <c r="K23" s="1"/>
    </row>
    <row r="24" spans="1:11" x14ac:dyDescent="0.35">
      <c r="A24" s="4">
        <v>21</v>
      </c>
      <c r="B24" s="1" t="s">
        <v>21</v>
      </c>
      <c r="C24" s="1" t="s">
        <v>55</v>
      </c>
      <c r="D24" s="10"/>
      <c r="E24" s="10"/>
      <c r="F24" s="10">
        <f>1</f>
        <v>1</v>
      </c>
      <c r="G24" s="10"/>
      <c r="H24" s="10">
        <f>1</f>
        <v>1</v>
      </c>
      <c r="I24" s="10">
        <f t="shared" si="0"/>
        <v>2</v>
      </c>
      <c r="J24" s="3">
        <f>86790+25704</f>
        <v>112494</v>
      </c>
      <c r="K24" s="1"/>
    </row>
    <row r="25" spans="1:11" x14ac:dyDescent="0.35">
      <c r="A25" s="4">
        <v>22</v>
      </c>
      <c r="B25" s="1" t="s">
        <v>7</v>
      </c>
      <c r="C25" s="1" t="s">
        <v>56</v>
      </c>
      <c r="D25" s="10"/>
      <c r="E25" s="10"/>
      <c r="F25" s="10">
        <f>1</f>
        <v>1</v>
      </c>
      <c r="G25" s="10"/>
      <c r="H25" s="10">
        <f>1</f>
        <v>1</v>
      </c>
      <c r="I25" s="10">
        <f t="shared" si="0"/>
        <v>2</v>
      </c>
      <c r="J25" s="3">
        <f>25704+26904</f>
        <v>52608</v>
      </c>
      <c r="K25" s="1"/>
    </row>
    <row r="26" spans="1:11" x14ac:dyDescent="0.35">
      <c r="A26" s="4">
        <v>23</v>
      </c>
      <c r="B26" s="1" t="s">
        <v>22</v>
      </c>
      <c r="C26" s="1" t="s">
        <v>57</v>
      </c>
      <c r="D26" s="10"/>
      <c r="E26" s="10"/>
      <c r="F26" s="10">
        <f>1+1</f>
        <v>2</v>
      </c>
      <c r="G26" s="10"/>
      <c r="H26" s="10"/>
      <c r="I26" s="10">
        <f t="shared" si="0"/>
        <v>2</v>
      </c>
      <c r="J26" s="3">
        <f>86790+86790</f>
        <v>173580</v>
      </c>
      <c r="K26" s="1"/>
    </row>
    <row r="27" spans="1:11" x14ac:dyDescent="0.35">
      <c r="A27" s="30" t="s">
        <v>23</v>
      </c>
      <c r="B27" s="31"/>
      <c r="C27" s="32"/>
      <c r="D27" s="16"/>
      <c r="E27" s="16"/>
      <c r="F27" s="16">
        <f>SUM(F4:F26)</f>
        <v>23</v>
      </c>
      <c r="G27" s="16">
        <f t="shared" ref="G27:J27" si="1">SUM(G4:G26)</f>
        <v>1</v>
      </c>
      <c r="H27" s="16">
        <f t="shared" si="1"/>
        <v>13</v>
      </c>
      <c r="I27" s="16">
        <f t="shared" si="1"/>
        <v>37</v>
      </c>
      <c r="J27" s="16">
        <f t="shared" si="1"/>
        <v>2585412</v>
      </c>
      <c r="K27" s="15"/>
    </row>
  </sheetData>
  <mergeCells count="11">
    <mergeCell ref="A1:K1"/>
    <mergeCell ref="I2:I3"/>
    <mergeCell ref="J2:J3"/>
    <mergeCell ref="K2:K3"/>
    <mergeCell ref="A27:C27"/>
    <mergeCell ref="A2:A3"/>
    <mergeCell ref="B2:B3"/>
    <mergeCell ref="C2:C3"/>
    <mergeCell ref="D2:D3"/>
    <mergeCell ref="E2:E3"/>
    <mergeCell ref="F2:H2"/>
  </mergeCells>
  <pageMargins left="0.70866141732283472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"/>
  <sheetViews>
    <sheetView workbookViewId="0">
      <selection activeCell="C31" sqref="C31"/>
    </sheetView>
  </sheetViews>
  <sheetFormatPr defaultColWidth="9.09765625" defaultRowHeight="18" x14ac:dyDescent="0.35"/>
  <cols>
    <col min="1" max="1" width="6" style="2" customWidth="1"/>
    <col min="2" max="2" width="9.09765625" style="2"/>
    <col min="3" max="3" width="11.59765625" style="2" customWidth="1"/>
    <col min="4" max="4" width="13.09765625" style="2" customWidth="1"/>
    <col min="5" max="5" width="13" style="2" customWidth="1"/>
    <col min="6" max="6" width="6" style="2" customWidth="1"/>
    <col min="7" max="7" width="5.59765625" style="2" customWidth="1"/>
    <col min="8" max="8" width="6" style="2" customWidth="1"/>
    <col min="9" max="9" width="12.8984375" style="2" customWidth="1"/>
    <col min="10" max="10" width="11.296875" style="2" customWidth="1"/>
    <col min="11" max="11" width="36.3984375" style="2" customWidth="1"/>
    <col min="12" max="16384" width="9.09765625" style="2"/>
  </cols>
  <sheetData>
    <row r="1" spans="1:11" x14ac:dyDescent="0.35">
      <c r="A1" s="24" t="s">
        <v>58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x14ac:dyDescent="0.35">
      <c r="A2" s="43" t="s">
        <v>26</v>
      </c>
      <c r="B2" s="43" t="s">
        <v>31</v>
      </c>
      <c r="C2" s="43" t="s">
        <v>27</v>
      </c>
      <c r="D2" s="43" t="s">
        <v>59</v>
      </c>
      <c r="E2" s="43" t="s">
        <v>60</v>
      </c>
      <c r="F2" s="45" t="s">
        <v>61</v>
      </c>
      <c r="G2" s="45"/>
      <c r="H2" s="45"/>
      <c r="I2" s="43" t="s">
        <v>62</v>
      </c>
      <c r="J2" s="43" t="s">
        <v>63</v>
      </c>
      <c r="K2" s="44" t="s">
        <v>30</v>
      </c>
    </row>
    <row r="3" spans="1:11" ht="36" x14ac:dyDescent="0.35">
      <c r="A3" s="43"/>
      <c r="B3" s="43"/>
      <c r="C3" s="43"/>
      <c r="D3" s="43"/>
      <c r="E3" s="43"/>
      <c r="F3" s="21" t="s">
        <v>24</v>
      </c>
      <c r="G3" s="21" t="s">
        <v>64</v>
      </c>
      <c r="H3" s="21" t="s">
        <v>29</v>
      </c>
      <c r="I3" s="43"/>
      <c r="J3" s="43"/>
      <c r="K3" s="44"/>
    </row>
    <row r="4" spans="1:11" x14ac:dyDescent="0.35">
      <c r="A4" s="4">
        <v>1</v>
      </c>
      <c r="B4" s="9" t="s">
        <v>35</v>
      </c>
      <c r="C4" s="1" t="s">
        <v>36</v>
      </c>
      <c r="D4" s="10"/>
      <c r="E4" s="10"/>
      <c r="F4" s="10"/>
      <c r="G4" s="10"/>
      <c r="H4" s="10"/>
      <c r="I4" s="18"/>
      <c r="J4" s="18"/>
      <c r="K4" s="1"/>
    </row>
    <row r="5" spans="1:11" x14ac:dyDescent="0.35">
      <c r="A5" s="4">
        <v>2</v>
      </c>
      <c r="B5" s="1" t="s">
        <v>1</v>
      </c>
      <c r="C5" s="1" t="s">
        <v>0</v>
      </c>
      <c r="D5" s="10">
        <f>'[1]โควต้าจบปี 63 _พยาบาล'!Q120</f>
        <v>61</v>
      </c>
      <c r="E5" s="10">
        <f>'[1]โควต้าจบปี 63 _พยาบาล'!P120</f>
        <v>4013312</v>
      </c>
      <c r="F5" s="10">
        <v>58</v>
      </c>
      <c r="G5" s="10">
        <f>H5-F5</f>
        <v>0</v>
      </c>
      <c r="H5" s="10">
        <f>'[1]โควต้าจบปี 63_พยาบาล(จ่ายจริง)'!Z118</f>
        <v>58</v>
      </c>
      <c r="I5" s="19">
        <f>'[1]โควต้าจบปี 63_พยาบาล(จ่ายจริง)'!X118</f>
        <v>3954536</v>
      </c>
      <c r="J5" s="19">
        <f>E5-I5</f>
        <v>58776</v>
      </c>
      <c r="K5" s="1" t="s">
        <v>76</v>
      </c>
    </row>
    <row r="6" spans="1:11" x14ac:dyDescent="0.35">
      <c r="A6" s="4">
        <v>3</v>
      </c>
      <c r="B6" s="1" t="s">
        <v>2</v>
      </c>
      <c r="C6" s="1" t="s">
        <v>37</v>
      </c>
      <c r="D6" s="10"/>
      <c r="E6" s="10"/>
      <c r="F6" s="10">
        <v>0</v>
      </c>
      <c r="G6" s="10">
        <f t="shared" ref="G6:G26" si="0">H6-F6</f>
        <v>2</v>
      </c>
      <c r="H6" s="10">
        <f>'[1]โควต้าจบปี 63_พยาบาล(จ่ายจริง)'!Z162</f>
        <v>2</v>
      </c>
      <c r="I6" s="19">
        <f>'[1]โควต้าจบปี 63_พยาบาล(จ่ายจริง)'!X162</f>
        <v>140824</v>
      </c>
      <c r="J6" s="19">
        <f t="shared" ref="J6:J27" si="1">E6-I6</f>
        <v>-140824</v>
      </c>
      <c r="K6" s="1" t="s">
        <v>67</v>
      </c>
    </row>
    <row r="7" spans="1:11" x14ac:dyDescent="0.35">
      <c r="A7" s="4">
        <v>4</v>
      </c>
      <c r="B7" s="1" t="s">
        <v>8</v>
      </c>
      <c r="C7" s="1" t="s">
        <v>38</v>
      </c>
      <c r="D7" s="10">
        <f>'[1]โควต้าจบปี 63 _พยาบาล'!Q55</f>
        <v>6</v>
      </c>
      <c r="E7" s="10">
        <f>'[1]โควต้าจบปี 63 _พยาบาล'!P55</f>
        <v>394752</v>
      </c>
      <c r="F7" s="10">
        <v>1</v>
      </c>
      <c r="G7" s="10">
        <f t="shared" si="0"/>
        <v>0</v>
      </c>
      <c r="H7" s="10">
        <f>'[1]โควต้าจบปี 63_พยาบาล(จ่ายจริง)'!Z56</f>
        <v>1</v>
      </c>
      <c r="I7" s="19">
        <f>'[1]โควต้าจบปี 63_พยาบาล(จ่ายจริง)'!X56</f>
        <v>75032</v>
      </c>
      <c r="J7" s="19">
        <f t="shared" si="1"/>
        <v>319720</v>
      </c>
      <c r="K7" s="1"/>
    </row>
    <row r="8" spans="1:11" x14ac:dyDescent="0.35">
      <c r="A8" s="4">
        <v>5</v>
      </c>
      <c r="B8" s="1" t="s">
        <v>3</v>
      </c>
      <c r="C8" s="1" t="s">
        <v>39</v>
      </c>
      <c r="D8" s="10">
        <f>'[1]โควต้าจบปี 63 _พยาบาล'!Q30</f>
        <v>25</v>
      </c>
      <c r="E8" s="10">
        <f>'[1]โควต้าจบปี 63 _พยาบาล'!P30</f>
        <v>1644800</v>
      </c>
      <c r="F8" s="10">
        <v>15</v>
      </c>
      <c r="G8" s="10">
        <f t="shared" si="0"/>
        <v>6</v>
      </c>
      <c r="H8" s="10">
        <f>'[1]โควต้าจบปี 63_พยาบาล(จ่ายจริง)'!Z26</f>
        <v>21</v>
      </c>
      <c r="I8" s="19">
        <f>'[1]โควต้าจบปี 63_พยาบาล(จ่ายจริง)'!X26</f>
        <v>1492512</v>
      </c>
      <c r="J8" s="19">
        <f t="shared" si="1"/>
        <v>152288</v>
      </c>
      <c r="K8" s="1" t="s">
        <v>75</v>
      </c>
    </row>
    <row r="9" spans="1:11" x14ac:dyDescent="0.35">
      <c r="A9" s="4">
        <v>6</v>
      </c>
      <c r="B9" s="1" t="s">
        <v>9</v>
      </c>
      <c r="C9" s="1" t="s">
        <v>40</v>
      </c>
      <c r="D9" s="10">
        <f>'[1]โควต้าจบปี 63 _พยาบาล'!Q38</f>
        <v>7</v>
      </c>
      <c r="E9" s="10">
        <f>'[1]โควต้าจบปี 63 _พยาบาล'!P38</f>
        <v>460544</v>
      </c>
      <c r="F9" s="10">
        <v>5</v>
      </c>
      <c r="G9" s="10">
        <f t="shared" si="0"/>
        <v>1</v>
      </c>
      <c r="H9" s="10">
        <f>'[1]โควต้าจบปี 63_พยาบาล(จ่ายจริง)'!Z33</f>
        <v>6</v>
      </c>
      <c r="I9" s="19">
        <f>'[1]โควต้าจบปี 63_พยาบาล(จ่ายจริง)'!X33</f>
        <v>446128</v>
      </c>
      <c r="J9" s="19">
        <f t="shared" si="1"/>
        <v>14416</v>
      </c>
      <c r="K9" s="1" t="s">
        <v>69</v>
      </c>
    </row>
    <row r="10" spans="1:11" x14ac:dyDescent="0.35">
      <c r="A10" s="4">
        <v>7</v>
      </c>
      <c r="B10" s="1" t="s">
        <v>4</v>
      </c>
      <c r="C10" s="1" t="s">
        <v>41</v>
      </c>
      <c r="D10" s="10">
        <f>'[1]โควต้าจบปี 63 _พยาบาล'!Q149</f>
        <v>2</v>
      </c>
      <c r="E10" s="10">
        <f>'[1]โควต้าจบปี 63 _พยาบาล'!P149</f>
        <v>131584</v>
      </c>
      <c r="F10" s="10">
        <v>1</v>
      </c>
      <c r="G10" s="10">
        <f t="shared" si="0"/>
        <v>1</v>
      </c>
      <c r="H10" s="10">
        <f>'[1]โควต้าจบปี 63_พยาบาล(จ่ายจริง)'!Z143</f>
        <v>2</v>
      </c>
      <c r="I10" s="19">
        <f>'[1]โควต้าจบปี 63_พยาบาล(จ่ายจริง)'!X143</f>
        <v>140824</v>
      </c>
      <c r="J10" s="19">
        <f t="shared" si="1"/>
        <v>-9240</v>
      </c>
      <c r="K10" s="1" t="s">
        <v>68</v>
      </c>
    </row>
    <row r="11" spans="1:11" x14ac:dyDescent="0.35">
      <c r="A11" s="4">
        <v>8</v>
      </c>
      <c r="B11" s="1" t="s">
        <v>10</v>
      </c>
      <c r="C11" s="1" t="s">
        <v>42</v>
      </c>
      <c r="D11" s="10">
        <f>'[1]โควต้าจบปี 63 _พยาบาล'!Q48</f>
        <v>1</v>
      </c>
      <c r="E11" s="10">
        <f>'[1]โควต้าจบปี 63 _พยาบาล'!P48</f>
        <v>65792</v>
      </c>
      <c r="F11" s="10">
        <v>4</v>
      </c>
      <c r="G11" s="10">
        <v>0</v>
      </c>
      <c r="H11" s="10">
        <v>4</v>
      </c>
      <c r="I11" s="20">
        <f>'[1]โควต้าจบปี 63_พยาบาล(จ่ายจริง)'!X54-65792</f>
        <v>206616</v>
      </c>
      <c r="J11" s="19">
        <f t="shared" si="1"/>
        <v>-140824</v>
      </c>
      <c r="K11" s="1"/>
    </row>
    <row r="12" spans="1:11" x14ac:dyDescent="0.35">
      <c r="A12" s="4">
        <v>9</v>
      </c>
      <c r="B12" s="1" t="s">
        <v>11</v>
      </c>
      <c r="C12" s="1" t="s">
        <v>43</v>
      </c>
      <c r="D12" s="10">
        <f>'[1]โควต้าจบปี 63 _พยาบาล'!Q42</f>
        <v>3</v>
      </c>
      <c r="E12" s="10">
        <f>'[1]โควต้าจบปี 63 _พยาบาล'!P42</f>
        <v>197376</v>
      </c>
      <c r="F12" s="10">
        <v>5</v>
      </c>
      <c r="G12" s="10">
        <f t="shared" si="0"/>
        <v>6</v>
      </c>
      <c r="H12" s="10">
        <f>'[1]โควต้าจบปี 63_พยาบาล(จ่ายจริง)'!Z45</f>
        <v>11</v>
      </c>
      <c r="I12" s="19">
        <f>'[1]โควต้าจบปี 63_พยาบาล(จ่ายจริง)'!X45</f>
        <v>793568</v>
      </c>
      <c r="J12" s="19">
        <f t="shared" si="1"/>
        <v>-596192</v>
      </c>
      <c r="K12" s="1" t="s">
        <v>70</v>
      </c>
    </row>
    <row r="13" spans="1:11" x14ac:dyDescent="0.35">
      <c r="A13" s="4">
        <v>10</v>
      </c>
      <c r="B13" s="1" t="s">
        <v>12</v>
      </c>
      <c r="C13" s="1" t="s">
        <v>44</v>
      </c>
      <c r="D13" s="10">
        <f>'[1]โควต้าจบปี 63 _พยาบาล'!Q140</f>
        <v>4</v>
      </c>
      <c r="E13" s="10">
        <f>'[1]โควต้าจบปี 63 _พยาบาล'!P140</f>
        <v>263168</v>
      </c>
      <c r="F13" s="10">
        <v>2</v>
      </c>
      <c r="G13" s="10">
        <f t="shared" si="0"/>
        <v>0</v>
      </c>
      <c r="H13" s="10">
        <f>'[1]โควต้าจบปี 63_พยาบาล(จ่ายจริง)'!Z133</f>
        <v>2</v>
      </c>
      <c r="I13" s="19">
        <f>'[1]โควต้าจบปี 63_พยาบาล(จ่ายจริง)'!X133</f>
        <v>150064</v>
      </c>
      <c r="J13" s="19">
        <f t="shared" si="1"/>
        <v>113104</v>
      </c>
      <c r="K13" s="1"/>
    </row>
    <row r="14" spans="1:11" x14ac:dyDescent="0.35">
      <c r="A14" s="4">
        <v>11</v>
      </c>
      <c r="B14" s="1" t="s">
        <v>13</v>
      </c>
      <c r="C14" s="1" t="s">
        <v>45</v>
      </c>
      <c r="D14" s="10">
        <f>'[1]โควต้าจบปี 63 _พยาบาล'!Q133</f>
        <v>10</v>
      </c>
      <c r="E14" s="10">
        <f>'[1]โควต้าจบปี 63 _พยาบาล'!P133</f>
        <v>657920</v>
      </c>
      <c r="F14" s="10">
        <v>5</v>
      </c>
      <c r="G14" s="10">
        <f t="shared" si="0"/>
        <v>0</v>
      </c>
      <c r="H14" s="10">
        <f>'[1]โควต้าจบปี 63_พยาบาล(จ่ายจริง)'!Z127</f>
        <v>5</v>
      </c>
      <c r="I14" s="19">
        <f>'[1]โควต้าจบปี 63_พยาบาล(จ่ายจริง)'!X127</f>
        <v>365920</v>
      </c>
      <c r="J14" s="19">
        <f t="shared" si="1"/>
        <v>292000</v>
      </c>
      <c r="K14" s="1"/>
    </row>
    <row r="15" spans="1:11" x14ac:dyDescent="0.35">
      <c r="A15" s="4">
        <v>12</v>
      </c>
      <c r="B15" s="1" t="s">
        <v>14</v>
      </c>
      <c r="C15" s="1" t="s">
        <v>46</v>
      </c>
      <c r="D15" s="10">
        <f>'[1]โควต้าจบปี 63 _พยาบาล'!Q146</f>
        <v>2</v>
      </c>
      <c r="E15" s="10">
        <f>'[1]โควต้าจบปี 63 _พยาบาล'!P146</f>
        <v>131584</v>
      </c>
      <c r="F15" s="10">
        <v>1</v>
      </c>
      <c r="G15" s="10">
        <f t="shared" si="0"/>
        <v>0</v>
      </c>
      <c r="H15" s="10">
        <f>'[1]โควต้าจบปี 63_พยาบาล(จ่ายจริง)'!Z140</f>
        <v>1</v>
      </c>
      <c r="I15" s="19">
        <f>'[1]โควต้าจบปี 63_พยาบาล(จ่ายจริง)'!X140</f>
        <v>65792</v>
      </c>
      <c r="J15" s="19">
        <f t="shared" si="1"/>
        <v>65792</v>
      </c>
      <c r="K15" s="1"/>
    </row>
    <row r="16" spans="1:11" x14ac:dyDescent="0.35">
      <c r="A16" s="4">
        <v>13</v>
      </c>
      <c r="B16" s="1" t="s">
        <v>15</v>
      </c>
      <c r="C16" s="1" t="s">
        <v>47</v>
      </c>
      <c r="D16" s="10">
        <f>'[1]โควต้าจบปี 63 _พยาบาล'!Q122</f>
        <v>1</v>
      </c>
      <c r="E16" s="10">
        <f>'[1]โควต้าจบปี 63 _พยาบาล'!P122</f>
        <v>65792</v>
      </c>
      <c r="F16" s="10">
        <v>1</v>
      </c>
      <c r="G16" s="10">
        <f t="shared" si="0"/>
        <v>1</v>
      </c>
      <c r="H16" s="10">
        <f>'[1]โควต้าจบปี 63_พยาบาล(จ่ายจริง)'!Z121</f>
        <v>2</v>
      </c>
      <c r="I16" s="19">
        <f>'[1]โควต้าจบปี 63_พยาบาล(จ่ายจริง)'!X121</f>
        <v>150064</v>
      </c>
      <c r="J16" s="19">
        <f t="shared" si="1"/>
        <v>-84272</v>
      </c>
      <c r="K16" s="1" t="s">
        <v>71</v>
      </c>
    </row>
    <row r="17" spans="1:11" x14ac:dyDescent="0.35">
      <c r="A17" s="4">
        <v>14</v>
      </c>
      <c r="B17" s="1" t="s">
        <v>16</v>
      </c>
      <c r="C17" s="1" t="s">
        <v>48</v>
      </c>
      <c r="D17" s="10">
        <f>'[1]โควต้าจบปี 63 _พยาบาล'!Q154</f>
        <v>2</v>
      </c>
      <c r="E17" s="10">
        <f>'[1]โควต้าจบปี 63 _พยาบาล'!P154</f>
        <v>131584</v>
      </c>
      <c r="F17" s="10">
        <v>1</v>
      </c>
      <c r="G17" s="10">
        <f t="shared" si="0"/>
        <v>0</v>
      </c>
      <c r="H17" s="10">
        <f>'[1]โควต้าจบปี 63_พยาบาล(จ่ายจริง)'!Z149</f>
        <v>1</v>
      </c>
      <c r="I17" s="19">
        <f>'[1]โควต้าจบปี 63_พยาบาล(จ่ายจริง)'!X150</f>
        <v>65792</v>
      </c>
      <c r="J17" s="19">
        <f t="shared" si="1"/>
        <v>65792</v>
      </c>
      <c r="K17" s="1"/>
    </row>
    <row r="18" spans="1:11" x14ac:dyDescent="0.35">
      <c r="A18" s="4">
        <v>15</v>
      </c>
      <c r="B18" s="1" t="s">
        <v>17</v>
      </c>
      <c r="C18" s="1" t="s">
        <v>49</v>
      </c>
      <c r="D18" s="10"/>
      <c r="E18" s="10"/>
      <c r="F18" s="10">
        <v>2</v>
      </c>
      <c r="G18" s="10">
        <f t="shared" si="0"/>
        <v>0</v>
      </c>
      <c r="H18" s="10">
        <f>'[1]โควต้าจบปี 63_พยาบาล(จ่ายจริง)'!Z159</f>
        <v>2</v>
      </c>
      <c r="I18" s="19">
        <f>'[1]โควต้าจบปี 63_พยาบาล(จ่ายจริง)'!X159</f>
        <v>131584</v>
      </c>
      <c r="J18" s="19">
        <f t="shared" si="1"/>
        <v>-131584</v>
      </c>
      <c r="K18" s="1"/>
    </row>
    <row r="19" spans="1:11" x14ac:dyDescent="0.35">
      <c r="A19" s="4">
        <v>16</v>
      </c>
      <c r="B19" s="1" t="s">
        <v>18</v>
      </c>
      <c r="C19" s="1" t="s">
        <v>50</v>
      </c>
      <c r="D19" s="10">
        <f>'[1]โควต้าจบปี 63 _พยาบาล'!Q135</f>
        <v>1</v>
      </c>
      <c r="E19" s="10">
        <f>'[1]โควต้าจบปี 63 _พยาบาล'!P135</f>
        <v>65792</v>
      </c>
      <c r="F19" s="10">
        <v>0</v>
      </c>
      <c r="G19" s="10">
        <f t="shared" si="0"/>
        <v>0</v>
      </c>
      <c r="H19" s="10">
        <f>'[1]โควต้าจบปี 63_พยาบาล(จ่ายจริง)'!Z129</f>
        <v>0</v>
      </c>
      <c r="I19" s="19">
        <f>'[1]โควต้าจบปี 63_พยาบาล(จ่ายจริง)'!Y129</f>
        <v>0</v>
      </c>
      <c r="J19" s="19">
        <f t="shared" si="1"/>
        <v>65792</v>
      </c>
      <c r="K19" s="1"/>
    </row>
    <row r="20" spans="1:11" x14ac:dyDescent="0.35">
      <c r="A20" s="4">
        <v>17</v>
      </c>
      <c r="B20" s="1" t="s">
        <v>19</v>
      </c>
      <c r="C20" s="1" t="s">
        <v>51</v>
      </c>
      <c r="D20" s="10">
        <f>'[1]โควต้าจบปี 63 _พยาบาล'!Q46</f>
        <v>3</v>
      </c>
      <c r="E20" s="10">
        <f>'[1]โควต้าจบปี 63 _พยาบาล'!P46</f>
        <v>197376</v>
      </c>
      <c r="F20" s="10">
        <v>2</v>
      </c>
      <c r="G20" s="10">
        <f t="shared" si="0"/>
        <v>0</v>
      </c>
      <c r="H20" s="10">
        <f>'[1]โควต้าจบปี 63_พยาบาล(จ่ายจริง)'!Z48</f>
        <v>2</v>
      </c>
      <c r="I20" s="19">
        <f>'[1]โควต้าจบปี 63_พยาบาล(จ่ายจริง)'!X48</f>
        <v>140824</v>
      </c>
      <c r="J20" s="19">
        <f t="shared" si="1"/>
        <v>56552</v>
      </c>
      <c r="K20" s="1"/>
    </row>
    <row r="21" spans="1:11" x14ac:dyDescent="0.35">
      <c r="A21" s="4">
        <v>18</v>
      </c>
      <c r="B21" s="1" t="s">
        <v>5</v>
      </c>
      <c r="C21" s="1" t="s">
        <v>52</v>
      </c>
      <c r="D21" s="10">
        <f>'[1]โควต้าจบปี 63 _พยาบาล'!Q151</f>
        <v>1</v>
      </c>
      <c r="E21" s="10">
        <f>'[1]โควต้าจบปี 63 _พยาบาล'!P151</f>
        <v>65792</v>
      </c>
      <c r="F21" s="10">
        <v>1</v>
      </c>
      <c r="G21" s="10">
        <v>1</v>
      </c>
      <c r="H21" s="10">
        <f>'[1]โควต้าจบปี 63_พยาบาล(จ่ายจริง)'!Z147</f>
        <v>2</v>
      </c>
      <c r="I21" s="19">
        <f>'[1]โควต้าจบปี 63_พยาบาล(จ่ายจริง)'!X147</f>
        <v>131584</v>
      </c>
      <c r="J21" s="19">
        <f t="shared" si="1"/>
        <v>-65792</v>
      </c>
      <c r="K21" s="1" t="s">
        <v>72</v>
      </c>
    </row>
    <row r="22" spans="1:11" x14ac:dyDescent="0.35">
      <c r="A22" s="4">
        <v>19</v>
      </c>
      <c r="B22" s="1" t="s">
        <v>6</v>
      </c>
      <c r="C22" s="1" t="s">
        <v>53</v>
      </c>
      <c r="D22" s="10">
        <f>'[1]โควต้าจบปี 63 _พยาบาล'!Q143</f>
        <v>2</v>
      </c>
      <c r="E22" s="10">
        <f>'[1]โควต้าจบปี 63 _พยาบาล'!P143</f>
        <v>131584</v>
      </c>
      <c r="F22" s="10">
        <v>3</v>
      </c>
      <c r="G22" s="10">
        <f t="shared" si="0"/>
        <v>0</v>
      </c>
      <c r="H22" s="10">
        <f>'[1]โควต้าจบปี 63_พยาบาล(จ่ายจริง)'!Z137</f>
        <v>3</v>
      </c>
      <c r="I22" s="19">
        <f>'[1]โควต้าจบปี 63_พยาบาล(จ่ายจริง)'!X137</f>
        <v>215856</v>
      </c>
      <c r="J22" s="19">
        <f t="shared" si="1"/>
        <v>-84272</v>
      </c>
      <c r="K22" s="1"/>
    </row>
    <row r="23" spans="1:11" x14ac:dyDescent="0.35">
      <c r="A23" s="4">
        <v>20</v>
      </c>
      <c r="B23" s="1" t="s">
        <v>20</v>
      </c>
      <c r="C23" s="1" t="s">
        <v>54</v>
      </c>
      <c r="D23" s="10">
        <f>'[1]โควต้าจบปี 63 _พยาบาล'!Q156</f>
        <v>0</v>
      </c>
      <c r="E23" s="10">
        <f>'[1]โควต้าจบปี 63 _พยาบาล'!P156</f>
        <v>0</v>
      </c>
      <c r="F23" s="10">
        <v>6</v>
      </c>
      <c r="G23" s="10">
        <v>0</v>
      </c>
      <c r="H23" s="10">
        <v>6</v>
      </c>
      <c r="I23" s="20">
        <f>356680+65792</f>
        <v>422472</v>
      </c>
      <c r="J23" s="19">
        <f t="shared" si="1"/>
        <v>-422472</v>
      </c>
      <c r="K23" s="1"/>
    </row>
    <row r="24" spans="1:11" x14ac:dyDescent="0.35">
      <c r="A24" s="4">
        <v>21</v>
      </c>
      <c r="B24" s="1" t="s">
        <v>21</v>
      </c>
      <c r="C24" s="1" t="s">
        <v>55</v>
      </c>
      <c r="D24" s="10"/>
      <c r="E24" s="10"/>
      <c r="F24" s="10">
        <v>0</v>
      </c>
      <c r="G24" s="10">
        <f t="shared" si="0"/>
        <v>0</v>
      </c>
      <c r="H24" s="10"/>
      <c r="I24" s="18"/>
      <c r="J24" s="19">
        <f>E24-I24</f>
        <v>0</v>
      </c>
      <c r="K24" s="1"/>
    </row>
    <row r="25" spans="1:11" x14ac:dyDescent="0.35">
      <c r="A25" s="4">
        <v>22</v>
      </c>
      <c r="B25" s="1" t="s">
        <v>7</v>
      </c>
      <c r="C25" s="1" t="s">
        <v>56</v>
      </c>
      <c r="D25" s="10"/>
      <c r="E25" s="10"/>
      <c r="F25" s="10">
        <v>0</v>
      </c>
      <c r="G25" s="10">
        <f t="shared" si="0"/>
        <v>1</v>
      </c>
      <c r="H25" s="10">
        <f>'[1]โควต้าจบปี 63_พยาบาล(จ่ายจริง)'!Z165</f>
        <v>1</v>
      </c>
      <c r="I25" s="19">
        <f>'[1]โควต้าจบปี 63_พยาบาล(จ่ายจริง)'!X165</f>
        <v>65792</v>
      </c>
      <c r="J25" s="19">
        <f t="shared" si="1"/>
        <v>-65792</v>
      </c>
      <c r="K25" s="1" t="s">
        <v>73</v>
      </c>
    </row>
    <row r="26" spans="1:11" x14ac:dyDescent="0.35">
      <c r="A26" s="4">
        <v>23</v>
      </c>
      <c r="B26" s="1" t="s">
        <v>22</v>
      </c>
      <c r="C26" s="1" t="s">
        <v>57</v>
      </c>
      <c r="D26" s="10">
        <f>'[1]โควต้าจบปี 63 _พยาบาล'!Q58</f>
        <v>2</v>
      </c>
      <c r="E26" s="10">
        <f>'[1]โควต้าจบปี 63 _พยาบาล'!P58</f>
        <v>131584</v>
      </c>
      <c r="F26" s="10">
        <v>0</v>
      </c>
      <c r="G26" s="10">
        <f t="shared" si="0"/>
        <v>1</v>
      </c>
      <c r="H26" s="10">
        <f>'[1]โควต้าจบปี 63_พยาบาล(จ่ายจริง)'!Z59</f>
        <v>1</v>
      </c>
      <c r="I26" s="19">
        <f>'[1]โควต้าจบปี 63_พยาบาล(จ่ายจริง)'!X59</f>
        <v>75032</v>
      </c>
      <c r="J26" s="19">
        <f t="shared" si="1"/>
        <v>56552</v>
      </c>
      <c r="K26" s="1" t="s">
        <v>74</v>
      </c>
    </row>
    <row r="27" spans="1:11" x14ac:dyDescent="0.35">
      <c r="A27" s="30" t="s">
        <v>23</v>
      </c>
      <c r="B27" s="31"/>
      <c r="C27" s="32"/>
      <c r="D27" s="16">
        <f>SUM(D4:D26)</f>
        <v>133</v>
      </c>
      <c r="E27" s="16">
        <f t="shared" ref="E27:I27" si="2">SUM(E4:E26)</f>
        <v>8750336</v>
      </c>
      <c r="F27" s="16">
        <f t="shared" si="2"/>
        <v>113</v>
      </c>
      <c r="G27" s="16">
        <f>SUM(G4:G26)</f>
        <v>20</v>
      </c>
      <c r="H27" s="16">
        <f t="shared" si="2"/>
        <v>133</v>
      </c>
      <c r="I27" s="16">
        <f t="shared" si="2"/>
        <v>9230816</v>
      </c>
      <c r="J27" s="17">
        <f t="shared" si="1"/>
        <v>-480480</v>
      </c>
      <c r="K27" s="1"/>
    </row>
    <row r="28" spans="1:11" x14ac:dyDescent="0.35">
      <c r="H28" s="13" t="s">
        <v>63</v>
      </c>
      <c r="I28" s="14">
        <f>E27-I27</f>
        <v>-480480</v>
      </c>
      <c r="J28" s="14"/>
    </row>
  </sheetData>
  <mergeCells count="11">
    <mergeCell ref="A1:J1"/>
    <mergeCell ref="I2:I3"/>
    <mergeCell ref="J2:J3"/>
    <mergeCell ref="K2:K3"/>
    <mergeCell ref="A27:C27"/>
    <mergeCell ref="A2:A3"/>
    <mergeCell ref="B2:B3"/>
    <mergeCell ref="C2:C3"/>
    <mergeCell ref="D2:D3"/>
    <mergeCell ref="E2:E3"/>
    <mergeCell ref="F2:H2"/>
  </mergeCells>
  <conditionalFormatting sqref="J4:J26">
    <cfRule type="cellIs" dxfId="0" priority="1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นักเรียนทุน-รายเก่า</vt:lpstr>
      <vt:lpstr>โควต้า-สายงานอื่น</vt:lpstr>
      <vt:lpstr>โควต้าพยาบาล-ปรับปรุง (1)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Windows8.1</dc:creator>
  <cp:lastModifiedBy>Windows User</cp:lastModifiedBy>
  <cp:lastPrinted>2020-09-01T07:35:18Z</cp:lastPrinted>
  <dcterms:created xsi:type="dcterms:W3CDTF">2020-05-25T11:17:06Z</dcterms:created>
  <dcterms:modified xsi:type="dcterms:W3CDTF">2020-09-01T10:35:14Z</dcterms:modified>
</cp:coreProperties>
</file>